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50" windowWidth="9555" windowHeight="6660" activeTab="0"/>
  </bookViews>
  <sheets>
    <sheet name="Всі_ПСГ" sheetId="1" r:id="rId1"/>
    <sheet name="ПСГ Угерське" sheetId="2" r:id="rId2"/>
    <sheet name="ПСГ Б-Волицько Угерське" sheetId="3" r:id="rId3"/>
    <sheet name="ПСГ Дашавське" sheetId="4" r:id="rId4"/>
    <sheet name="ПСГ Опарське" sheetId="5" r:id="rId5"/>
    <sheet name="ПСГ Богородчанське" sheetId="6" r:id="rId6"/>
    <sheet name="ПСГ Олишівське" sheetId="7" r:id="rId7"/>
    <sheet name="ПСГ Мрин" sheetId="8" r:id="rId8"/>
    <sheet name="ПСГ Солохівське" sheetId="9" r:id="rId9"/>
    <sheet name="ПСГ Пролетарське" sheetId="10" r:id="rId10"/>
    <sheet name="ПСГ Кегичівське" sheetId="11" r:id="rId11"/>
    <sheet name="ПСГ Краснопопівське" sheetId="12" r:id="rId12"/>
    <sheet name="ПСГ Вергунське" sheetId="13" r:id="rId13"/>
  </sheets>
  <externalReferences>
    <externalReference r:id="rId16"/>
  </externalReferences>
  <definedNames/>
  <calcPr fullCalcOnLoad="1"/>
</workbook>
</file>

<file path=xl/sharedStrings.xml><?xml version="1.0" encoding="utf-8"?>
<sst xmlns="http://schemas.openxmlformats.org/spreadsheetml/2006/main" count="210" uniqueCount="57">
  <si>
    <t xml:space="preserve">Вільна потужність </t>
  </si>
  <si>
    <t>Дата</t>
  </si>
  <si>
    <r>
      <t>(млн. м</t>
    </r>
    <r>
      <rPr>
        <vertAlign val="superscript"/>
        <sz val="11"/>
        <color indexed="8"/>
        <rFont val="Calibri"/>
        <family val="2"/>
      </rPr>
      <t>3</t>
    </r>
    <r>
      <rPr>
        <sz val="11"/>
        <color theme="1"/>
        <rFont val="Calibri"/>
        <family val="2"/>
      </rPr>
      <t xml:space="preserve"> при 20</t>
    </r>
    <r>
      <rPr>
        <vertAlign val="superscript"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С)</t>
    </r>
  </si>
  <si>
    <t>Назва об'єкту</t>
  </si>
  <si>
    <t>Зберігається</t>
  </si>
  <si>
    <t>Закачано</t>
  </si>
  <si>
    <t>Відібрано</t>
  </si>
  <si>
    <t>Проектна потужність</t>
  </si>
  <si>
    <t>Оперативні дані по Дашавському ПСГ</t>
  </si>
  <si>
    <t>Оперативні дані по Опарському ПСГ</t>
  </si>
  <si>
    <t>Оперативні дані по Угерському ПСГ</t>
  </si>
  <si>
    <t>Оперативні дані по Більче-Волицько-Угерському ПСГ</t>
  </si>
  <si>
    <t>Оперативні дані по Богородчанському ПСГ</t>
  </si>
  <si>
    <t>Оперативні дані по Кегичівському ПСГ</t>
  </si>
  <si>
    <t>Оперативні дані по Вергунському ПСГ</t>
  </si>
  <si>
    <t>Оперативні дані по Краснопопівському ПСГ</t>
  </si>
  <si>
    <t>Оперативні дані по Пролетарському ПСГ</t>
  </si>
  <si>
    <t>Оперативні дані по Солохівському ПСГ</t>
  </si>
  <si>
    <t>Оперативні дані по Олишівському ПСГ</t>
  </si>
  <si>
    <t>ПСГ Мринське</t>
  </si>
  <si>
    <t>Оперативні дані по Мринскому ПСГ</t>
  </si>
  <si>
    <t xml:space="preserve">Зберігається * </t>
  </si>
  <si>
    <t>Зберігається*</t>
  </si>
  <si>
    <t>ПСГ Угерське (XIV-XV)</t>
  </si>
  <si>
    <t>ПСГ Більче-Волицько-Угерське</t>
  </si>
  <si>
    <t>ПСГ Дашавське</t>
  </si>
  <si>
    <t>ПСГ Опарське</t>
  </si>
  <si>
    <t>ПСГ Богородчанське</t>
  </si>
  <si>
    <t>ПСГ Олишівське</t>
  </si>
  <si>
    <t xml:space="preserve">ПСГ Солохівське </t>
  </si>
  <si>
    <t>ПСГ Пролетарське</t>
  </si>
  <si>
    <t>ПСГ Кегичівське</t>
  </si>
  <si>
    <t>* Обсяг зберігання газу показано без врахування активного газу довгострокового зберігання – 250 млн. куб м</t>
  </si>
  <si>
    <t>* Обсяг зберігання газу показано без врахування активного газу довгострокового зберігання – 3700 млн. куб м</t>
  </si>
  <si>
    <t>* Обсяг зберігання газу показано без врахування активного газу довгострокового зберігання – 622 млн. куб м</t>
  </si>
  <si>
    <t>* Обсяг зберігання газу показано без врахування активного газу довгострокового зберігання – 90 млн. куб м</t>
  </si>
  <si>
    <t>Стан об'єкту</t>
  </si>
  <si>
    <t>Закачано за добу</t>
  </si>
  <si>
    <t>Відібрано за добу</t>
  </si>
  <si>
    <t>Активний газ довгострокового зберігіння</t>
  </si>
  <si>
    <t>ВСЬОГО :</t>
  </si>
  <si>
    <t>в тому числі:</t>
  </si>
  <si>
    <t>Технологічно-
активний газ</t>
  </si>
  <si>
    <t>Загальний обсяг закачаного газу</t>
  </si>
  <si>
    <t>ПСГ Вергунське*</t>
  </si>
  <si>
    <t>* Вергунське ПСГ знаходиться на тимчасово непідконтрольній Україні території</t>
  </si>
  <si>
    <t>Вільна потужність :</t>
  </si>
  <si>
    <t>Не планується закачування/відбір газу в/з ПСГ</t>
  </si>
  <si>
    <t>ПСГ Краснопопівське</t>
  </si>
  <si>
    <t>Оперативні дані взаємодії між  АТ "Укртрансгаз"  та  ТОВ "Оператор ГТС України" за  26.10.2020</t>
  </si>
  <si>
    <t>26.10.2020</t>
  </si>
  <si>
    <t>25.10.2020</t>
  </si>
  <si>
    <t>24.10.2020</t>
  </si>
  <si>
    <t>23.10.2020</t>
  </si>
  <si>
    <t>22.10.2020</t>
  </si>
  <si>
    <t>21.10.2020</t>
  </si>
  <si>
    <t>20.10.2020</t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</si>
</sst>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/>
    </xf>
    <xf numFmtId="14" fontId="0" fillId="0" borderId="14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14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27" fillId="0" borderId="17" xfId="0" applyFont="1" applyBorder="1" applyAlignment="1">
      <alignment horizontal="center"/>
    </xf>
    <xf numFmtId="0" fontId="27" fillId="0" borderId="18" xfId="0" applyFon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2" fontId="0" fillId="0" borderId="19" xfId="0" applyNumberFormat="1" applyFont="1" applyBorder="1" applyAlignment="1">
      <alignment horizontal="center"/>
    </xf>
    <xf numFmtId="2" fontId="0" fillId="0" borderId="23" xfId="0" applyNumberFormat="1" applyFont="1" applyBorder="1" applyAlignment="1">
      <alignment horizontal="center"/>
    </xf>
    <xf numFmtId="0" fontId="27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/>
    </xf>
    <xf numFmtId="2" fontId="0" fillId="0" borderId="26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Fill="1" applyBorder="1" applyAlignment="1">
      <alignment/>
    </xf>
    <xf numFmtId="14" fontId="0" fillId="0" borderId="14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27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27" xfId="0" applyFill="1" applyBorder="1" applyAlignment="1">
      <alignment/>
    </xf>
    <xf numFmtId="2" fontId="0" fillId="0" borderId="28" xfId="0" applyNumberFormat="1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36" fillId="0" borderId="29" xfId="0" applyFont="1" applyBorder="1" applyAlignment="1">
      <alignment/>
    </xf>
    <xf numFmtId="0" fontId="0" fillId="0" borderId="0" xfId="0" applyAlignment="1">
      <alignment/>
    </xf>
    <xf numFmtId="0" fontId="27" fillId="0" borderId="27" xfId="0" applyFont="1" applyBorder="1" applyAlignment="1">
      <alignment horizontal="center"/>
    </xf>
    <xf numFmtId="2" fontId="27" fillId="0" borderId="28" xfId="0" applyNumberFormat="1" applyFont="1" applyBorder="1" applyAlignment="1">
      <alignment horizontal="center"/>
    </xf>
    <xf numFmtId="2" fontId="27" fillId="0" borderId="17" xfId="0" applyNumberFormat="1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27" fillId="0" borderId="20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27" fillId="0" borderId="0" xfId="0" applyFont="1" applyBorder="1" applyAlignment="1">
      <alignment/>
    </xf>
    <xf numFmtId="0" fontId="27" fillId="0" borderId="31" xfId="0" applyFont="1" applyBorder="1" applyAlignment="1">
      <alignment/>
    </xf>
    <xf numFmtId="2" fontId="27" fillId="0" borderId="32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2" fontId="27" fillId="0" borderId="34" xfId="0" applyNumberFormat="1" applyFont="1" applyBorder="1" applyAlignment="1">
      <alignment horizontal="center" vertical="center"/>
    </xf>
    <xf numFmtId="0" fontId="36" fillId="0" borderId="29" xfId="0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27" fillId="0" borderId="35" xfId="0" applyFont="1" applyBorder="1" applyAlignment="1">
      <alignment horizontal="center" vertical="center" wrapText="1"/>
    </xf>
    <xf numFmtId="0" fontId="27" fillId="0" borderId="36" xfId="0" applyFont="1" applyBorder="1" applyAlignment="1">
      <alignment horizontal="center" vertical="center" wrapText="1"/>
    </xf>
    <xf numFmtId="0" fontId="27" fillId="33" borderId="35" xfId="0" applyFont="1" applyFill="1" applyBorder="1" applyAlignment="1">
      <alignment horizontal="center" vertical="center" wrapText="1"/>
    </xf>
    <xf numFmtId="0" fontId="27" fillId="33" borderId="36" xfId="0" applyFont="1" applyFill="1" applyBorder="1" applyAlignment="1">
      <alignment horizontal="center" vertical="center" wrapText="1"/>
    </xf>
    <xf numFmtId="0" fontId="27" fillId="33" borderId="37" xfId="0" applyFont="1" applyFill="1" applyBorder="1" applyAlignment="1">
      <alignment/>
    </xf>
    <xf numFmtId="0" fontId="0" fillId="33" borderId="37" xfId="0" applyFill="1" applyBorder="1" applyAlignment="1">
      <alignment/>
    </xf>
    <xf numFmtId="0" fontId="27" fillId="0" borderId="38" xfId="0" applyFont="1" applyBorder="1" applyAlignment="1">
      <alignment horizontal="center" vertical="center"/>
    </xf>
    <xf numFmtId="0" fontId="27" fillId="0" borderId="39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7" fillId="0" borderId="0" xfId="0" applyFont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alyuk-ra\AppData\Local\Microsoft\Windows\INetCache\Content.Outlook\3MDV5LTE\AllUGS_UTG_ua_15.06.2020%20(00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і_ПСГ"/>
      <sheetName val="ПСГ Б-Волицько Угерське"/>
      <sheetName val="ПСГ Угерське"/>
      <sheetName val="ПСГ Опарське"/>
      <sheetName val="ПСГ Дашавське"/>
      <sheetName val="ПСГ Богородчанське"/>
      <sheetName val="ПСГ Кегичівське"/>
      <sheetName val="ПСГ Вергунське"/>
      <sheetName val="ПСГ Краснопопівське"/>
      <sheetName val="ПСГ Пролетарське"/>
      <sheetName val="ПСГ Солохівське"/>
      <sheetName val="ПСГ Червонопартизанське"/>
      <sheetName val="ПСГ Олишівське"/>
    </sheetNames>
    <sheetDataSet>
      <sheetData sheetId="0">
        <row r="8">
          <cell r="F8">
            <v>17050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1"/>
  <dimension ref="B1:K24"/>
  <sheetViews>
    <sheetView tabSelected="1" zoomScalePageLayoutView="0" workbookViewId="0" topLeftCell="A1">
      <selection activeCell="B2" sqref="B2"/>
    </sheetView>
  </sheetViews>
  <sheetFormatPr defaultColWidth="9.140625" defaultRowHeight="15"/>
  <cols>
    <col min="2" max="2" width="29.421875" style="0" customWidth="1"/>
    <col min="3" max="3" width="15.7109375" style="0" customWidth="1"/>
    <col min="4" max="5" width="15.7109375" style="42" customWidth="1"/>
    <col min="6" max="7" width="15.8515625" style="0" customWidth="1"/>
    <col min="8" max="8" width="18.57421875" style="0" customWidth="1"/>
    <col min="9" max="9" width="24.28125" style="0" customWidth="1"/>
  </cols>
  <sheetData>
    <row r="1" ht="15">
      <c r="B1" s="14"/>
    </row>
    <row r="3" spans="2:11" ht="15">
      <c r="B3" s="59" t="s">
        <v>49</v>
      </c>
      <c r="C3" s="59"/>
      <c r="D3" s="59"/>
      <c r="E3" s="59"/>
      <c r="F3" s="59"/>
      <c r="G3" s="59"/>
      <c r="H3" s="59"/>
      <c r="I3" s="59"/>
      <c r="J3" s="59"/>
      <c r="K3" s="59"/>
    </row>
    <row r="4" spans="2:8" ht="15">
      <c r="B4" s="14"/>
      <c r="C4" s="14"/>
      <c r="F4" s="14"/>
      <c r="G4" s="14"/>
      <c r="H4" s="14"/>
    </row>
    <row r="5" spans="2:9" ht="15.75" thickBot="1">
      <c r="B5" s="14"/>
      <c r="C5" s="14"/>
      <c r="E5" s="27"/>
      <c r="F5" s="14"/>
      <c r="G5" s="14"/>
      <c r="H5" s="14"/>
      <c r="I5" s="27"/>
    </row>
    <row r="6" spans="2:9" s="47" customFormat="1" ht="15">
      <c r="B6" s="60" t="s">
        <v>3</v>
      </c>
      <c r="C6" s="62" t="s">
        <v>43</v>
      </c>
      <c r="D6" s="64" t="s">
        <v>41</v>
      </c>
      <c r="E6" s="65"/>
      <c r="F6" s="60" t="s">
        <v>37</v>
      </c>
      <c r="G6" s="60" t="s">
        <v>38</v>
      </c>
      <c r="H6" s="60" t="s">
        <v>7</v>
      </c>
      <c r="I6" s="66" t="s">
        <v>36</v>
      </c>
    </row>
    <row r="7" spans="2:9" ht="45">
      <c r="B7" s="61"/>
      <c r="C7" s="63"/>
      <c r="D7" s="48" t="s">
        <v>39</v>
      </c>
      <c r="E7" s="49" t="s">
        <v>42</v>
      </c>
      <c r="F7" s="61"/>
      <c r="G7" s="61"/>
      <c r="H7" s="61"/>
      <c r="I7" s="67"/>
    </row>
    <row r="8" spans="2:9" ht="15.75" thickBot="1">
      <c r="B8" s="28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6">
        <v>8</v>
      </c>
    </row>
    <row r="9" spans="2:9" ht="15">
      <c r="B9" s="29" t="s">
        <v>23</v>
      </c>
      <c r="C9" s="17">
        <f>E9+D9</f>
        <v>1015.399324</v>
      </c>
      <c r="D9" s="17">
        <v>250</v>
      </c>
      <c r="E9" s="17">
        <f>'ПСГ Угерське'!C7</f>
        <v>765.399324</v>
      </c>
      <c r="F9" s="17">
        <f>'ПСГ Угерське'!D7</f>
        <v>0</v>
      </c>
      <c r="G9" s="17">
        <f>'ПСГ Угерське'!E7</f>
        <v>0.002164</v>
      </c>
      <c r="H9" s="17">
        <v>1900</v>
      </c>
      <c r="I9" s="41" t="str">
        <f>IF(H9-C9&lt;5,"ПСГ закачано в повному обсязі"," ")</f>
        <v> </v>
      </c>
    </row>
    <row r="10" spans="2:9" ht="15">
      <c r="B10" s="30" t="s">
        <v>24</v>
      </c>
      <c r="C10" s="17">
        <f aca="true" t="shared" si="0" ref="C10:C19">E10+D10</f>
        <v>16886.150010604</v>
      </c>
      <c r="D10" s="18">
        <v>3700</v>
      </c>
      <c r="E10" s="18">
        <f>'ПСГ Б-Волицько Угерське'!C7</f>
        <v>13186.150010604</v>
      </c>
      <c r="F10" s="18">
        <f>'ПСГ Б-Волицько Угерське'!D7</f>
        <v>0</v>
      </c>
      <c r="G10" s="18">
        <f>'ПСГ Б-Волицько Угерське'!E7</f>
        <v>0.008506</v>
      </c>
      <c r="H10" s="17">
        <v>17050</v>
      </c>
      <c r="I10" s="41" t="str">
        <f>IF(H10-C10&lt;5,"ПСГ закачано в повному обсязі"," ")</f>
        <v> </v>
      </c>
    </row>
    <row r="11" spans="2:9" ht="15">
      <c r="B11" s="30" t="s">
        <v>25</v>
      </c>
      <c r="C11" s="17">
        <f t="shared" si="0"/>
        <v>2768.997454</v>
      </c>
      <c r="D11" s="18">
        <v>622</v>
      </c>
      <c r="E11" s="18">
        <f>'ПСГ Дашавське'!C7</f>
        <v>2146.997454</v>
      </c>
      <c r="F11" s="18">
        <f>'ПСГ Дашавське'!D7</f>
        <v>0</v>
      </c>
      <c r="G11" s="18">
        <f>'ПСГ Дашавське'!E7</f>
        <v>0.001167</v>
      </c>
      <c r="H11" s="18">
        <v>2150</v>
      </c>
      <c r="I11" s="41" t="str">
        <f>IF(H11-C11&lt;5,"ПСГ закачано в повному обсязі"," ")</f>
        <v>ПСГ закачано в повному обсязі</v>
      </c>
    </row>
    <row r="12" spans="2:9" ht="15">
      <c r="B12" s="30" t="s">
        <v>26</v>
      </c>
      <c r="C12" s="17">
        <f t="shared" si="0"/>
        <v>1339.602381</v>
      </c>
      <c r="D12" s="18"/>
      <c r="E12" s="18">
        <f>'ПСГ Опарське'!C7</f>
        <v>1339.602381</v>
      </c>
      <c r="F12" s="18">
        <f>'ПСГ Опарське'!D7</f>
        <v>0</v>
      </c>
      <c r="G12" s="18">
        <f>'ПСГ Опарське'!E7</f>
        <v>0.000754</v>
      </c>
      <c r="H12" s="18">
        <v>1920</v>
      </c>
      <c r="I12" s="41" t="str">
        <f>IF(H12-C12&lt;5,"ПСГ закачано в повному обсязі"," ")</f>
        <v> </v>
      </c>
    </row>
    <row r="13" spans="2:9" ht="15">
      <c r="B13" s="30" t="s">
        <v>27</v>
      </c>
      <c r="C13" s="17">
        <f t="shared" si="0"/>
        <v>2260.081214</v>
      </c>
      <c r="D13" s="18"/>
      <c r="E13" s="18">
        <f>'ПСГ Богородчанське'!C7</f>
        <v>2260.081214</v>
      </c>
      <c r="F13" s="18">
        <f>'ПСГ Богородчанське'!D7</f>
        <v>0</v>
      </c>
      <c r="G13" s="18">
        <f>'ПСГ Богородчанське'!E7</f>
        <v>4.080891</v>
      </c>
      <c r="H13" s="18">
        <v>2300</v>
      </c>
      <c r="I13" s="41" t="str">
        <f>IF(H13-C13&lt;3,"ПСГ закачано в повному обсязі"," ")</f>
        <v> </v>
      </c>
    </row>
    <row r="14" spans="2:9" ht="15">
      <c r="B14" s="30" t="s">
        <v>28</v>
      </c>
      <c r="C14" s="17">
        <f t="shared" si="0"/>
        <v>96.044809</v>
      </c>
      <c r="D14" s="18">
        <v>90</v>
      </c>
      <c r="E14" s="18">
        <f>'ПСГ Олишівське'!C7</f>
        <v>6.044809</v>
      </c>
      <c r="F14" s="18">
        <f>'ПСГ Олишівське'!D7</f>
        <v>0</v>
      </c>
      <c r="G14" s="18">
        <f>'ПСГ Олишівське'!E7</f>
        <v>0.000153</v>
      </c>
      <c r="H14" s="18">
        <v>310</v>
      </c>
      <c r="I14" s="41" t="str">
        <f>IF(ROUND(E14,2)&lt;&gt;6.05," ","Не планується закачування газу в ПСГ ")</f>
        <v> </v>
      </c>
    </row>
    <row r="15" spans="2:9" ht="15">
      <c r="B15" s="31" t="s">
        <v>19</v>
      </c>
      <c r="C15" s="17">
        <f t="shared" si="0"/>
        <v>1402.486026</v>
      </c>
      <c r="D15" s="18"/>
      <c r="E15" s="18">
        <f>'ПСГ Мрин'!C7</f>
        <v>1402.486026</v>
      </c>
      <c r="F15" s="18">
        <f>'ПСГ Мрин'!D7</f>
        <v>0</v>
      </c>
      <c r="G15" s="18">
        <f>'ПСГ Мрин'!E7</f>
        <v>3.090813</v>
      </c>
      <c r="H15" s="18">
        <v>1500</v>
      </c>
      <c r="I15" s="41" t="str">
        <f>IF(H15-C15&lt;5,"ПСГ закачано в повному обсязі"," ")</f>
        <v> </v>
      </c>
    </row>
    <row r="16" spans="2:9" ht="15">
      <c r="B16" s="31" t="s">
        <v>29</v>
      </c>
      <c r="C16" s="17">
        <f t="shared" si="0"/>
        <v>908.505536</v>
      </c>
      <c r="D16" s="18"/>
      <c r="E16" s="18">
        <f>'ПСГ Солохівське'!C7</f>
        <v>908.505536</v>
      </c>
      <c r="F16" s="18">
        <f>'ПСГ Солохівське'!D7</f>
        <v>0</v>
      </c>
      <c r="G16" s="18">
        <f>'ПСГ Солохівське'!E7</f>
        <v>0.001114</v>
      </c>
      <c r="H16" s="18">
        <v>1300</v>
      </c>
      <c r="I16" s="41" t="str">
        <f>IF(H16-C16&lt;5,"ПСГ закачано в повному обсязі"," ")</f>
        <v> </v>
      </c>
    </row>
    <row r="17" spans="2:9" ht="15">
      <c r="B17" s="31" t="s">
        <v>30</v>
      </c>
      <c r="C17" s="17">
        <f t="shared" si="0"/>
        <v>744.054417</v>
      </c>
      <c r="D17" s="18"/>
      <c r="E17" s="18">
        <f>'ПСГ Пролетарське'!C7</f>
        <v>744.054417</v>
      </c>
      <c r="F17" s="18">
        <f>'ПСГ Пролетарське'!D7</f>
        <v>0</v>
      </c>
      <c r="G17" s="18">
        <f>'ПСГ Пролетарське'!E7</f>
        <v>0.004694</v>
      </c>
      <c r="H17" s="18">
        <v>1000</v>
      </c>
      <c r="I17" s="41" t="str">
        <f>IF(H17-C17&lt;5,"ПСГ закачано в повному обсязі"," ")</f>
        <v> </v>
      </c>
    </row>
    <row r="18" spans="2:9" s="39" customFormat="1" ht="15">
      <c r="B18" s="31" t="s">
        <v>31</v>
      </c>
      <c r="C18" s="17">
        <f t="shared" si="0"/>
        <v>688.909413</v>
      </c>
      <c r="D18" s="18"/>
      <c r="E18" s="18">
        <f>'ПСГ Кегичівське'!C7</f>
        <v>688.909413</v>
      </c>
      <c r="F18" s="18">
        <f>'ПСГ Кегичівське'!D7</f>
        <v>0</v>
      </c>
      <c r="G18" s="18">
        <f>'ПСГ Кегичівське'!E7</f>
        <v>1.251165</v>
      </c>
      <c r="H18" s="18">
        <v>700</v>
      </c>
      <c r="I18" s="41" t="str">
        <f>IF(H18-C18&lt;5,"ПСГ закачано в повному обсязі"," ")</f>
        <v> </v>
      </c>
    </row>
    <row r="19" spans="2:10" ht="15">
      <c r="B19" s="31" t="s">
        <v>48</v>
      </c>
      <c r="C19" s="17">
        <f t="shared" si="0"/>
        <v>80.732929</v>
      </c>
      <c r="D19" s="18"/>
      <c r="E19" s="18">
        <f>'ПСГ Краснопопівське'!C7</f>
        <v>80.732929</v>
      </c>
      <c r="F19" s="18">
        <f>'ПСГ Краснопопівське'!D7</f>
        <v>0</v>
      </c>
      <c r="G19" s="18">
        <f>'ПСГ Краснопопівське'!E7</f>
        <v>0.000201</v>
      </c>
      <c r="H19" s="18">
        <v>420</v>
      </c>
      <c r="I19" s="41" t="str">
        <f>IF(ROUND(E19,2)&lt;&gt;80.75," ","Не планується закачування газу в ПСГ ")</f>
        <v> </v>
      </c>
      <c r="J19" s="40"/>
    </row>
    <row r="20" spans="2:9" s="14" customFormat="1" ht="19.5">
      <c r="B20" s="37" t="s">
        <v>44</v>
      </c>
      <c r="C20" s="38">
        <v>175.863684</v>
      </c>
      <c r="D20" s="38"/>
      <c r="E20" s="38">
        <f>C20</f>
        <v>175.863684</v>
      </c>
      <c r="F20" s="38">
        <v>0</v>
      </c>
      <c r="G20" s="38">
        <f>'ПСГ Вергунське'!E7</f>
        <v>0.000201</v>
      </c>
      <c r="H20" s="38">
        <v>400</v>
      </c>
      <c r="I20" s="58" t="s">
        <v>47</v>
      </c>
    </row>
    <row r="21" spans="2:9" ht="15.75" thickBot="1">
      <c r="B21" s="43" t="s">
        <v>40</v>
      </c>
      <c r="C21" s="45">
        <f>SUM(C9:C20)</f>
        <v>28366.827197604</v>
      </c>
      <c r="D21" s="44">
        <f>SUM(D9:D20)</f>
        <v>4662</v>
      </c>
      <c r="E21" s="45">
        <f>SUM(E9:E20)</f>
        <v>23704.827197604</v>
      </c>
      <c r="F21" s="45">
        <f>SUM(F9:F19)</f>
        <v>0</v>
      </c>
      <c r="G21" s="45">
        <f>SUM(G9:G19)</f>
        <v>8.441622</v>
      </c>
      <c r="H21" s="44">
        <f>SUM(H9:H20)</f>
        <v>30950</v>
      </c>
      <c r="I21" s="46"/>
    </row>
    <row r="22" spans="2:9" ht="15.75" thickBot="1">
      <c r="B22" s="53" t="s">
        <v>46</v>
      </c>
      <c r="C22" s="54"/>
      <c r="D22" s="56"/>
      <c r="E22" s="56"/>
      <c r="F22" s="56"/>
      <c r="G22" s="56"/>
      <c r="H22" s="55"/>
      <c r="I22" s="57">
        <f>H21-C21-777.34</f>
        <v>1805.8328023959984</v>
      </c>
    </row>
    <row r="23" spans="2:9" s="51" customFormat="1" ht="15">
      <c r="B23" s="52"/>
      <c r="D23" s="27"/>
      <c r="H23" s="27"/>
      <c r="I23" s="27"/>
    </row>
    <row r="24" ht="15">
      <c r="B24" s="50" t="s">
        <v>45</v>
      </c>
    </row>
  </sheetData>
  <sheetProtection/>
  <mergeCells count="8">
    <mergeCell ref="B3:K3"/>
    <mergeCell ref="B6:B7"/>
    <mergeCell ref="C6:C7"/>
    <mergeCell ref="D6:E6"/>
    <mergeCell ref="F6:F7"/>
    <mergeCell ref="G6:G7"/>
    <mergeCell ref="H6:H7"/>
    <mergeCell ref="I6:I7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/>
  <dimension ref="B3:G14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7109375" style="0" customWidth="1"/>
    <col min="3" max="3" width="22.7109375" style="0" customWidth="1"/>
    <col min="4" max="4" width="28.421875" style="0" customWidth="1"/>
    <col min="5" max="5" width="20.140625" style="0" customWidth="1"/>
    <col min="6" max="6" width="15.8515625" style="0" customWidth="1"/>
    <col min="7" max="7" width="13.00390625" style="0" customWidth="1"/>
    <col min="8" max="8" width="19.00390625" style="0" customWidth="1"/>
  </cols>
  <sheetData>
    <row r="3" spans="2:7" ht="15">
      <c r="B3" s="68" t="s">
        <v>16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744.054417</v>
      </c>
      <c r="D7" s="22">
        <v>0</v>
      </c>
      <c r="E7" s="22">
        <v>0.004694</v>
      </c>
      <c r="F7" s="18">
        <v>1000</v>
      </c>
      <c r="G7" s="23">
        <f>IF(F7-C7&gt;5,F7-C7,0)</f>
        <v>255.94558300000006</v>
      </c>
    </row>
    <row r="8" spans="2:7" ht="15">
      <c r="B8" s="32" t="s">
        <v>51</v>
      </c>
      <c r="C8" s="18">
        <v>744.059111</v>
      </c>
      <c r="D8" s="18">
        <v>0</v>
      </c>
      <c r="E8" s="18">
        <v>0.001078</v>
      </c>
      <c r="F8" s="18">
        <v>1000</v>
      </c>
      <c r="G8" s="23">
        <f aca="true" t="shared" si="0" ref="G8:G13">IF(F8-C8&gt;5,F8-C8,0)</f>
        <v>255.94088899999997</v>
      </c>
    </row>
    <row r="9" spans="2:7" ht="15">
      <c r="B9" s="33" t="s">
        <v>52</v>
      </c>
      <c r="C9" s="18">
        <v>744.060189</v>
      </c>
      <c r="D9" s="18">
        <v>0</v>
      </c>
      <c r="E9" s="18">
        <v>0.000708</v>
      </c>
      <c r="F9" s="18">
        <v>1000</v>
      </c>
      <c r="G9" s="23">
        <f t="shared" si="0"/>
        <v>255.93981099999996</v>
      </c>
    </row>
    <row r="10" spans="2:7" ht="15">
      <c r="B10" s="33" t="s">
        <v>53</v>
      </c>
      <c r="C10" s="18">
        <v>744.060897</v>
      </c>
      <c r="D10" s="18">
        <v>0</v>
      </c>
      <c r="E10" s="18">
        <v>0.000714</v>
      </c>
      <c r="F10" s="18">
        <v>1000</v>
      </c>
      <c r="G10" s="23">
        <f t="shared" si="0"/>
        <v>255.93910300000005</v>
      </c>
    </row>
    <row r="11" spans="2:7" ht="15">
      <c r="B11" s="33" t="s">
        <v>54</v>
      </c>
      <c r="C11" s="18">
        <v>744.061611</v>
      </c>
      <c r="D11" s="18">
        <v>0</v>
      </c>
      <c r="E11" s="18">
        <v>0.000873</v>
      </c>
      <c r="F11" s="18">
        <v>1000</v>
      </c>
      <c r="G11" s="23">
        <f t="shared" si="0"/>
        <v>255.93838900000003</v>
      </c>
    </row>
    <row r="12" spans="2:7" ht="15">
      <c r="B12" s="33" t="s">
        <v>55</v>
      </c>
      <c r="C12" s="18">
        <v>744.062484</v>
      </c>
      <c r="D12" s="18">
        <v>0</v>
      </c>
      <c r="E12" s="18">
        <v>0.001212</v>
      </c>
      <c r="F12" s="18">
        <v>1000</v>
      </c>
      <c r="G12" s="23">
        <f t="shared" si="0"/>
        <v>255.93751599999996</v>
      </c>
    </row>
    <row r="13" spans="2:7" ht="15.75" thickBot="1">
      <c r="B13" s="34" t="s">
        <v>56</v>
      </c>
      <c r="C13" s="9">
        <v>744.063696</v>
      </c>
      <c r="D13" s="9">
        <v>0.636328</v>
      </c>
      <c r="E13" s="9">
        <v>0</v>
      </c>
      <c r="F13" s="18">
        <v>1000</v>
      </c>
      <c r="G13" s="23">
        <f t="shared" si="0"/>
        <v>255.93630399999995</v>
      </c>
    </row>
    <row r="14" spans="2:7" ht="15">
      <c r="B14" s="14"/>
      <c r="C14" s="14"/>
      <c r="D14" s="14"/>
      <c r="E14" s="14"/>
      <c r="F14" s="14"/>
      <c r="G14" s="14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8515625" style="0" customWidth="1"/>
    <col min="3" max="3" width="19.7109375" style="0" customWidth="1"/>
    <col min="4" max="4" width="18.7109375" style="0" customWidth="1"/>
    <col min="5" max="5" width="18.140625" style="0" customWidth="1"/>
    <col min="6" max="6" width="18.7109375" style="0" customWidth="1"/>
    <col min="7" max="7" width="16.140625" style="0" customWidth="1"/>
  </cols>
  <sheetData>
    <row r="3" spans="2:7" ht="15">
      <c r="B3" s="68" t="s">
        <v>13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688.909413</v>
      </c>
      <c r="D7" s="22">
        <v>0</v>
      </c>
      <c r="E7" s="22">
        <v>1.251165</v>
      </c>
      <c r="F7" s="18">
        <v>700</v>
      </c>
      <c r="G7" s="23">
        <f>IF(F7-C7&gt;5,F7-C7,0)</f>
        <v>11.090587000000028</v>
      </c>
    </row>
    <row r="8" spans="2:7" ht="15">
      <c r="B8" s="32" t="s">
        <v>51</v>
      </c>
      <c r="C8" s="18">
        <v>690.160578</v>
      </c>
      <c r="D8" s="18">
        <v>0</v>
      </c>
      <c r="E8" s="18">
        <v>1.253356</v>
      </c>
      <c r="F8" s="18">
        <v>700</v>
      </c>
      <c r="G8" s="23">
        <f aca="true" t="shared" si="0" ref="G8:G13">IF(F8-C8&gt;5,F8-C8,0)</f>
        <v>9.839422000000013</v>
      </c>
    </row>
    <row r="9" spans="2:7" ht="15">
      <c r="B9" s="33" t="s">
        <v>52</v>
      </c>
      <c r="C9" s="18">
        <v>691.413934</v>
      </c>
      <c r="D9" s="18">
        <v>0</v>
      </c>
      <c r="E9" s="18">
        <v>1.350243</v>
      </c>
      <c r="F9" s="18">
        <v>700</v>
      </c>
      <c r="G9" s="23">
        <f t="shared" si="0"/>
        <v>8.58606599999996</v>
      </c>
    </row>
    <row r="10" spans="2:7" ht="15">
      <c r="B10" s="33" t="s">
        <v>53</v>
      </c>
      <c r="C10" s="18">
        <v>692.764177</v>
      </c>
      <c r="D10" s="18">
        <v>0</v>
      </c>
      <c r="E10" s="18">
        <v>1.275318</v>
      </c>
      <c r="F10" s="18">
        <v>700</v>
      </c>
      <c r="G10" s="23">
        <f t="shared" si="0"/>
        <v>7.235822999999982</v>
      </c>
    </row>
    <row r="11" spans="2:7" ht="15">
      <c r="B11" s="33" t="s">
        <v>54</v>
      </c>
      <c r="C11" s="18">
        <v>694.039495</v>
      </c>
      <c r="D11" s="18">
        <v>0</v>
      </c>
      <c r="E11" s="18">
        <v>1.040692</v>
      </c>
      <c r="F11" s="18">
        <v>700</v>
      </c>
      <c r="G11" s="23">
        <f t="shared" si="0"/>
        <v>5.960505000000012</v>
      </c>
    </row>
    <row r="12" spans="2:7" ht="15">
      <c r="B12" s="33" t="s">
        <v>55</v>
      </c>
      <c r="C12" s="18">
        <v>695.080187</v>
      </c>
      <c r="D12" s="18">
        <v>0</v>
      </c>
      <c r="E12" s="18">
        <v>0.000271</v>
      </c>
      <c r="F12" s="18">
        <v>700</v>
      </c>
      <c r="G12" s="23">
        <f t="shared" si="0"/>
        <v>0</v>
      </c>
    </row>
    <row r="13" spans="2:7" ht="15.75" thickBot="1">
      <c r="B13" s="34" t="s">
        <v>56</v>
      </c>
      <c r="C13" s="9">
        <v>695.080458</v>
      </c>
      <c r="D13" s="9">
        <v>0</v>
      </c>
      <c r="E13" s="9">
        <v>6E-06</v>
      </c>
      <c r="F13" s="18">
        <v>700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/>
  <dimension ref="B3:H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421875" style="0" customWidth="1"/>
    <col min="3" max="3" width="22.421875" style="0" customWidth="1"/>
    <col min="4" max="4" width="30.28125" style="0" customWidth="1"/>
    <col min="5" max="5" width="16.7109375" style="0" customWidth="1"/>
    <col min="6" max="6" width="17.28125" style="0" customWidth="1"/>
    <col min="7" max="7" width="14.57421875" style="0" customWidth="1"/>
    <col min="8" max="8" width="14.7109375" style="0" customWidth="1"/>
  </cols>
  <sheetData>
    <row r="3" spans="2:8" ht="15">
      <c r="B3" s="68" t="s">
        <v>15</v>
      </c>
      <c r="C3" s="68"/>
      <c r="D3" s="68"/>
      <c r="E3" s="68"/>
      <c r="F3" s="68"/>
      <c r="G3" s="68"/>
      <c r="H3" s="12"/>
    </row>
    <row r="4" spans="2:8" ht="18" thickBot="1">
      <c r="B4" s="14"/>
      <c r="C4" s="14"/>
      <c r="D4" s="14"/>
      <c r="E4" s="14"/>
      <c r="F4" s="14"/>
      <c r="G4" s="19" t="s">
        <v>2</v>
      </c>
      <c r="H4" s="11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80.732929</v>
      </c>
      <c r="D7" s="22">
        <v>0</v>
      </c>
      <c r="E7" s="22">
        <v>0.000201</v>
      </c>
      <c r="F7" s="18">
        <v>420</v>
      </c>
      <c r="G7" s="23">
        <f>IF(ROUND(C7,2)=80.75,0,F7-C7)</f>
        <v>339.267071</v>
      </c>
    </row>
    <row r="8" spans="2:8" ht="15">
      <c r="B8" s="32" t="s">
        <v>51</v>
      </c>
      <c r="C8" s="18">
        <v>80.73313</v>
      </c>
      <c r="D8" s="18">
        <v>0</v>
      </c>
      <c r="E8" s="18">
        <v>0.000184</v>
      </c>
      <c r="F8" s="18">
        <v>420</v>
      </c>
      <c r="G8" s="23">
        <f aca="true" t="shared" si="0" ref="G8:G13">IF(ROUND(C8,2)=80.75,0,F8-C8)</f>
        <v>339.26687</v>
      </c>
      <c r="H8" s="11"/>
    </row>
    <row r="9" spans="2:8" ht="15">
      <c r="B9" s="33" t="s">
        <v>52</v>
      </c>
      <c r="C9" s="18">
        <v>80.733314</v>
      </c>
      <c r="D9" s="18">
        <v>0</v>
      </c>
      <c r="E9" s="18">
        <v>0.000184</v>
      </c>
      <c r="F9" s="18">
        <v>420</v>
      </c>
      <c r="G9" s="23">
        <f t="shared" si="0"/>
        <v>339.266686</v>
      </c>
      <c r="H9" s="11"/>
    </row>
    <row r="10" spans="2:8" ht="15">
      <c r="B10" s="33" t="s">
        <v>53</v>
      </c>
      <c r="C10" s="18">
        <v>80.733498</v>
      </c>
      <c r="D10" s="18">
        <v>0</v>
      </c>
      <c r="E10" s="18">
        <v>0.000184</v>
      </c>
      <c r="F10" s="18">
        <v>420</v>
      </c>
      <c r="G10" s="23">
        <f t="shared" si="0"/>
        <v>339.266502</v>
      </c>
      <c r="H10" s="11"/>
    </row>
    <row r="11" spans="2:8" ht="15">
      <c r="B11" s="33" t="s">
        <v>54</v>
      </c>
      <c r="C11" s="18">
        <v>80.733682</v>
      </c>
      <c r="D11" s="18">
        <v>0</v>
      </c>
      <c r="E11" s="18">
        <v>0.000184</v>
      </c>
      <c r="F11" s="18">
        <v>420</v>
      </c>
      <c r="G11" s="23">
        <f t="shared" si="0"/>
        <v>339.266318</v>
      </c>
      <c r="H11" s="11"/>
    </row>
    <row r="12" spans="2:8" ht="15">
      <c r="B12" s="33" t="s">
        <v>55</v>
      </c>
      <c r="C12" s="18">
        <v>80.733866</v>
      </c>
      <c r="D12" s="18">
        <v>0</v>
      </c>
      <c r="E12" s="18">
        <v>0.000184</v>
      </c>
      <c r="F12" s="18">
        <v>420</v>
      </c>
      <c r="G12" s="23">
        <f t="shared" si="0"/>
        <v>339.26613399999997</v>
      </c>
      <c r="H12" s="11"/>
    </row>
    <row r="13" spans="2:8" ht="15.75" thickBot="1">
      <c r="B13" s="34" t="s">
        <v>56</v>
      </c>
      <c r="C13" s="9">
        <v>80.73405</v>
      </c>
      <c r="D13" s="9">
        <v>0</v>
      </c>
      <c r="E13" s="9">
        <v>0.000199</v>
      </c>
      <c r="F13" s="18">
        <v>420</v>
      </c>
      <c r="G13" s="23">
        <f t="shared" si="0"/>
        <v>339.26595</v>
      </c>
      <c r="H13" s="11"/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4"/>
  <dimension ref="B3:G13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16.140625" style="0" customWidth="1"/>
    <col min="3" max="3" width="14.7109375" style="0" customWidth="1"/>
    <col min="4" max="4" width="17.7109375" style="0" customWidth="1"/>
    <col min="5" max="5" width="16.140625" style="0" customWidth="1"/>
    <col min="6" max="6" width="18.00390625" style="0" customWidth="1"/>
    <col min="7" max="7" width="17.140625" style="0" customWidth="1"/>
  </cols>
  <sheetData>
    <row r="3" spans="2:7" ht="15">
      <c r="B3" s="68" t="s">
        <v>14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6" t="s">
        <v>50</v>
      </c>
      <c r="C7" s="18">
        <v>80.732929</v>
      </c>
      <c r="D7" s="22">
        <v>0</v>
      </c>
      <c r="E7" s="22">
        <v>0.000201</v>
      </c>
      <c r="F7" s="18">
        <v>400</v>
      </c>
      <c r="G7" s="23">
        <f>F7-C7</f>
        <v>319.267071</v>
      </c>
    </row>
    <row r="8" spans="2:7" ht="15">
      <c r="B8" s="6" t="s">
        <v>51</v>
      </c>
      <c r="C8" s="18">
        <v>80.73313</v>
      </c>
      <c r="D8" s="18">
        <v>0</v>
      </c>
      <c r="E8" s="18">
        <v>0.000184</v>
      </c>
      <c r="F8" s="18">
        <v>400</v>
      </c>
      <c r="G8" s="23">
        <f aca="true" t="shared" si="0" ref="G8:G13">F8-C8</f>
        <v>319.26687</v>
      </c>
    </row>
    <row r="9" spans="2:7" ht="15">
      <c r="B9" s="7" t="s">
        <v>52</v>
      </c>
      <c r="C9" s="18">
        <v>80.733314</v>
      </c>
      <c r="D9" s="18">
        <v>0</v>
      </c>
      <c r="E9" s="18">
        <v>0.000184</v>
      </c>
      <c r="F9" s="18">
        <v>400</v>
      </c>
      <c r="G9" s="23">
        <f t="shared" si="0"/>
        <v>319.266686</v>
      </c>
    </row>
    <row r="10" spans="2:7" ht="15">
      <c r="B10" s="7" t="s">
        <v>53</v>
      </c>
      <c r="C10" s="18">
        <v>80.733498</v>
      </c>
      <c r="D10" s="18">
        <v>0</v>
      </c>
      <c r="E10" s="18">
        <v>0.000184</v>
      </c>
      <c r="F10" s="18">
        <v>400</v>
      </c>
      <c r="G10" s="23">
        <f t="shared" si="0"/>
        <v>319.266502</v>
      </c>
    </row>
    <row r="11" spans="2:7" ht="15">
      <c r="B11" s="7" t="s">
        <v>54</v>
      </c>
      <c r="C11" s="18">
        <v>80.733682</v>
      </c>
      <c r="D11" s="18">
        <v>0</v>
      </c>
      <c r="E11" s="18">
        <v>0.000184</v>
      </c>
      <c r="F11" s="18">
        <v>400</v>
      </c>
      <c r="G11" s="23">
        <f t="shared" si="0"/>
        <v>319.266318</v>
      </c>
    </row>
    <row r="12" spans="2:7" ht="15">
      <c r="B12" s="7" t="s">
        <v>55</v>
      </c>
      <c r="C12" s="18">
        <v>80.733866</v>
      </c>
      <c r="D12" s="18">
        <v>0</v>
      </c>
      <c r="E12" s="18">
        <v>0.000184</v>
      </c>
      <c r="F12" s="18">
        <v>400</v>
      </c>
      <c r="G12" s="23">
        <f t="shared" si="0"/>
        <v>319.26613399999997</v>
      </c>
    </row>
    <row r="13" spans="2:7" ht="15.75" thickBot="1">
      <c r="B13" s="8" t="s">
        <v>56</v>
      </c>
      <c r="C13" s="9">
        <v>80.73405</v>
      </c>
      <c r="D13" s="9">
        <v>0</v>
      </c>
      <c r="E13" s="9">
        <v>0.000199</v>
      </c>
      <c r="F13" s="18">
        <v>400</v>
      </c>
      <c r="G13" s="23">
        <f t="shared" si="0"/>
        <v>319.26595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2"/>
  <dimension ref="B3:I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5.140625" style="0" customWidth="1"/>
    <col min="3" max="3" width="22.00390625" style="0" customWidth="1"/>
    <col min="4" max="4" width="28.8515625" style="0" customWidth="1"/>
    <col min="5" max="5" width="18.28125" style="0" customWidth="1"/>
    <col min="6" max="6" width="13.140625" style="0" customWidth="1"/>
    <col min="7" max="7" width="15.140625" style="0" customWidth="1"/>
  </cols>
  <sheetData>
    <row r="3" spans="2:7" ht="15">
      <c r="B3" s="68" t="s">
        <v>10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765.399324</v>
      </c>
      <c r="D7" s="22">
        <v>0</v>
      </c>
      <c r="E7" s="22">
        <v>0.002164</v>
      </c>
      <c r="F7" s="17">
        <v>1900</v>
      </c>
      <c r="G7" s="23">
        <f>IF(F7-C7&gt;5,F7-C7,0)</f>
        <v>1134.600676</v>
      </c>
    </row>
    <row r="8" spans="2:7" ht="15">
      <c r="B8" s="32" t="s">
        <v>51</v>
      </c>
      <c r="C8" s="18">
        <v>765.401488</v>
      </c>
      <c r="D8" s="18">
        <v>0</v>
      </c>
      <c r="E8" s="18">
        <v>0.002291</v>
      </c>
      <c r="F8" s="17">
        <v>1900</v>
      </c>
      <c r="G8" s="23">
        <f aca="true" t="shared" si="0" ref="G8:G13">IF(F8-C8&gt;5,F8-C8,0)</f>
        <v>1134.598512</v>
      </c>
    </row>
    <row r="9" spans="2:7" ht="15">
      <c r="B9" s="33" t="s">
        <v>52</v>
      </c>
      <c r="C9" s="18">
        <v>765.403779</v>
      </c>
      <c r="D9" s="18">
        <v>0</v>
      </c>
      <c r="E9" s="18">
        <v>0.002313</v>
      </c>
      <c r="F9" s="17">
        <v>1900</v>
      </c>
      <c r="G9" s="23">
        <f t="shared" si="0"/>
        <v>1134.596221</v>
      </c>
    </row>
    <row r="10" spans="2:7" ht="15">
      <c r="B10" s="33" t="s">
        <v>53</v>
      </c>
      <c r="C10" s="18">
        <v>765.406092</v>
      </c>
      <c r="D10" s="18">
        <v>0</v>
      </c>
      <c r="E10" s="18">
        <v>0.00218</v>
      </c>
      <c r="F10" s="17">
        <v>1900</v>
      </c>
      <c r="G10" s="23">
        <f t="shared" si="0"/>
        <v>1134.593908</v>
      </c>
    </row>
    <row r="11" spans="2:7" ht="15">
      <c r="B11" s="33" t="s">
        <v>54</v>
      </c>
      <c r="C11" s="18">
        <v>765.408272</v>
      </c>
      <c r="D11" s="18">
        <v>0</v>
      </c>
      <c r="E11" s="18">
        <v>0.001979</v>
      </c>
      <c r="F11" s="17">
        <v>1900</v>
      </c>
      <c r="G11" s="23">
        <f t="shared" si="0"/>
        <v>1134.5917279999999</v>
      </c>
    </row>
    <row r="12" spans="2:7" ht="15">
      <c r="B12" s="33" t="s">
        <v>55</v>
      </c>
      <c r="C12" s="18">
        <v>765.410251</v>
      </c>
      <c r="D12" s="18">
        <v>0</v>
      </c>
      <c r="E12" s="18">
        <v>0.002413</v>
      </c>
      <c r="F12" s="17">
        <v>1900</v>
      </c>
      <c r="G12" s="23">
        <f t="shared" si="0"/>
        <v>1134.589749</v>
      </c>
    </row>
    <row r="13" spans="2:7" ht="15.75" thickBot="1">
      <c r="B13" s="34" t="s">
        <v>56</v>
      </c>
      <c r="C13" s="9">
        <v>765.412664</v>
      </c>
      <c r="D13" s="9">
        <v>0</v>
      </c>
      <c r="E13" s="9">
        <v>0.002335</v>
      </c>
      <c r="F13" s="17">
        <v>1900</v>
      </c>
      <c r="G13" s="23">
        <f t="shared" si="0"/>
        <v>1134.587336</v>
      </c>
    </row>
    <row r="16" spans="2:9" ht="15">
      <c r="B16" s="69" t="s">
        <v>32</v>
      </c>
      <c r="C16" s="69"/>
      <c r="D16" s="69"/>
      <c r="E16" s="69"/>
      <c r="F16" s="69"/>
      <c r="G16" s="69"/>
      <c r="H16" s="69"/>
      <c r="I16" s="69"/>
    </row>
  </sheetData>
  <sheetProtection/>
  <mergeCells count="2">
    <mergeCell ref="B3:G3"/>
    <mergeCell ref="B16:I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3"/>
  <dimension ref="A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3.7109375" style="0" customWidth="1"/>
    <col min="3" max="3" width="21.140625" style="0" customWidth="1"/>
    <col min="4" max="4" width="27.421875" style="0" customWidth="1"/>
    <col min="5" max="5" width="20.140625" style="0" customWidth="1"/>
    <col min="6" max="6" width="17.57421875" style="14" customWidth="1"/>
    <col min="7" max="7" width="15.140625" style="0" customWidth="1"/>
    <col min="8" max="8" width="15.28125" style="0" customWidth="1"/>
  </cols>
  <sheetData>
    <row r="3" spans="2:8" ht="15">
      <c r="B3" s="68" t="s">
        <v>11</v>
      </c>
      <c r="C3" s="68"/>
      <c r="D3" s="68"/>
      <c r="E3" s="68"/>
      <c r="F3" s="68"/>
      <c r="G3" s="68"/>
      <c r="H3" s="13"/>
    </row>
    <row r="4" spans="1:8" ht="18" thickBot="1">
      <c r="A4" s="1"/>
      <c r="B4" s="11"/>
      <c r="C4" s="11"/>
      <c r="D4" s="11"/>
      <c r="E4" s="11"/>
      <c r="G4" s="19" t="s">
        <v>2</v>
      </c>
      <c r="H4" s="11"/>
    </row>
    <row r="5" spans="2:8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  <c r="H5" s="11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11"/>
    </row>
    <row r="7" spans="2:7" s="14" customFormat="1" ht="15">
      <c r="B7" s="32" t="s">
        <v>50</v>
      </c>
      <c r="C7" s="18">
        <v>13186.150010604</v>
      </c>
      <c r="D7" s="22">
        <v>0</v>
      </c>
      <c r="E7" s="22">
        <v>0.008506</v>
      </c>
      <c r="F7" s="26">
        <f>'[1]Всі_ПСГ'!$F$8</f>
        <v>17050</v>
      </c>
      <c r="G7" s="23">
        <f>IF(F7-C7&gt;5,F7-C7,0)</f>
        <v>3863.8499893959997</v>
      </c>
    </row>
    <row r="8" spans="2:8" ht="15">
      <c r="B8" s="32" t="s">
        <v>51</v>
      </c>
      <c r="C8" s="18">
        <v>13186.158516604</v>
      </c>
      <c r="D8" s="18">
        <v>0</v>
      </c>
      <c r="E8" s="18">
        <v>0.003123</v>
      </c>
      <c r="F8" s="26">
        <f>'[1]Всі_ПСГ'!$F$8</f>
        <v>17050</v>
      </c>
      <c r="G8" s="23">
        <f aca="true" t="shared" si="0" ref="G8:G13">IF(F8-C8&gt;5,F8-C8,0)</f>
        <v>3863.8414833959996</v>
      </c>
      <c r="H8" s="11"/>
    </row>
    <row r="9" spans="2:8" ht="15">
      <c r="B9" s="33" t="s">
        <v>52</v>
      </c>
      <c r="C9" s="18">
        <v>13186.161639604</v>
      </c>
      <c r="D9" s="18">
        <v>0</v>
      </c>
      <c r="E9" s="18">
        <v>0.003108</v>
      </c>
      <c r="F9" s="26">
        <f>'[1]Всі_ПСГ'!$F$8</f>
        <v>17050</v>
      </c>
      <c r="G9" s="23">
        <f t="shared" si="0"/>
        <v>3863.838360395999</v>
      </c>
      <c r="H9" s="11"/>
    </row>
    <row r="10" spans="2:8" ht="15">
      <c r="B10" s="33" t="s">
        <v>53</v>
      </c>
      <c r="C10" s="18">
        <v>13186.164747604</v>
      </c>
      <c r="D10" s="18">
        <v>0</v>
      </c>
      <c r="E10" s="18">
        <v>0.003057</v>
      </c>
      <c r="F10" s="26">
        <f>'[1]Всі_ПСГ'!$F$8</f>
        <v>17050</v>
      </c>
      <c r="G10" s="23">
        <f t="shared" si="0"/>
        <v>3863.835252396</v>
      </c>
      <c r="H10" s="11"/>
    </row>
    <row r="11" spans="2:8" ht="15">
      <c r="B11" s="33" t="s">
        <v>54</v>
      </c>
      <c r="C11" s="18">
        <v>13186.167804604</v>
      </c>
      <c r="D11" s="18">
        <v>0</v>
      </c>
      <c r="E11" s="18">
        <v>0.003168</v>
      </c>
      <c r="F11" s="26">
        <f>'[1]Всі_ПСГ'!$F$8</f>
        <v>17050</v>
      </c>
      <c r="G11" s="23">
        <f t="shared" si="0"/>
        <v>3863.8321953960003</v>
      </c>
      <c r="H11" s="11"/>
    </row>
    <row r="12" spans="2:8" ht="15">
      <c r="B12" s="33" t="s">
        <v>55</v>
      </c>
      <c r="C12" s="18">
        <v>13186.170972604</v>
      </c>
      <c r="D12" s="18">
        <v>0</v>
      </c>
      <c r="E12" s="18">
        <v>0.004568</v>
      </c>
      <c r="F12" s="26">
        <f>'[1]Всі_ПСГ'!$F$8</f>
        <v>17050</v>
      </c>
      <c r="G12" s="23">
        <f t="shared" si="0"/>
        <v>3863.829027395999</v>
      </c>
      <c r="H12" s="11"/>
    </row>
    <row r="13" spans="2:8" ht="15.75" thickBot="1">
      <c r="B13" s="34" t="s">
        <v>56</v>
      </c>
      <c r="C13" s="9">
        <v>13186.175540604</v>
      </c>
      <c r="D13" s="9">
        <v>0</v>
      </c>
      <c r="E13" s="9">
        <v>0.00295</v>
      </c>
      <c r="F13" s="26">
        <f>'[1]Всі_ПСГ'!$F$8</f>
        <v>17050</v>
      </c>
      <c r="G13" s="23">
        <f t="shared" si="0"/>
        <v>3863.8244593960007</v>
      </c>
      <c r="H13" s="11"/>
    </row>
    <row r="15" spans="2:9" ht="15">
      <c r="B15" s="69" t="s">
        <v>33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04"/>
  <dimension ref="B3:J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8515625" style="0" customWidth="1"/>
    <col min="3" max="3" width="16.140625" style="0" customWidth="1"/>
    <col min="4" max="4" width="16.8515625" style="0" customWidth="1"/>
    <col min="5" max="5" width="15.28125" style="0" customWidth="1"/>
    <col min="6" max="6" width="16.57421875" style="0" customWidth="1"/>
    <col min="7" max="7" width="16.140625" style="0" customWidth="1"/>
  </cols>
  <sheetData>
    <row r="3" spans="2:7" ht="15">
      <c r="B3" s="68" t="s">
        <v>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21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2146.997454</v>
      </c>
      <c r="D7" s="22">
        <v>0</v>
      </c>
      <c r="E7" s="22">
        <v>0.001167</v>
      </c>
      <c r="F7" s="18">
        <v>2150</v>
      </c>
      <c r="G7" s="23">
        <f>IF(F7-C7&gt;5,F7-C7,0)</f>
        <v>0</v>
      </c>
    </row>
    <row r="8" spans="2:7" ht="15">
      <c r="B8" s="32" t="s">
        <v>51</v>
      </c>
      <c r="C8" s="18">
        <v>2146.998621</v>
      </c>
      <c r="D8" s="18">
        <v>0</v>
      </c>
      <c r="E8" s="18">
        <v>0.001707</v>
      </c>
      <c r="F8" s="18">
        <v>2150</v>
      </c>
      <c r="G8" s="23">
        <f aca="true" t="shared" si="0" ref="G8:G13">IF(F8-C8&gt;5,F8-C8,0)</f>
        <v>0</v>
      </c>
    </row>
    <row r="9" spans="2:7" ht="15">
      <c r="B9" s="33" t="s">
        <v>52</v>
      </c>
      <c r="C9" s="18">
        <v>2147.000328</v>
      </c>
      <c r="D9" s="18">
        <v>0</v>
      </c>
      <c r="E9" s="18">
        <v>0.001736</v>
      </c>
      <c r="F9" s="18">
        <v>2150</v>
      </c>
      <c r="G9" s="23">
        <f t="shared" si="0"/>
        <v>0</v>
      </c>
    </row>
    <row r="10" spans="2:7" ht="15">
      <c r="B10" s="33" t="s">
        <v>53</v>
      </c>
      <c r="C10" s="18">
        <v>2147.002064</v>
      </c>
      <c r="D10" s="18">
        <v>0</v>
      </c>
      <c r="E10" s="18">
        <v>0.001251</v>
      </c>
      <c r="F10" s="18">
        <v>2150</v>
      </c>
      <c r="G10" s="23">
        <f t="shared" si="0"/>
        <v>0</v>
      </c>
    </row>
    <row r="11" spans="2:7" ht="15">
      <c r="B11" s="33" t="s">
        <v>54</v>
      </c>
      <c r="C11" s="18">
        <v>2147.003315</v>
      </c>
      <c r="D11" s="18">
        <v>0</v>
      </c>
      <c r="E11" s="18">
        <v>0.00064</v>
      </c>
      <c r="F11" s="18">
        <v>2150</v>
      </c>
      <c r="G11" s="23">
        <f t="shared" si="0"/>
        <v>0</v>
      </c>
    </row>
    <row r="12" spans="2:7" ht="15">
      <c r="B12" s="33" t="s">
        <v>55</v>
      </c>
      <c r="C12" s="18">
        <v>2147.003955</v>
      </c>
      <c r="D12" s="18">
        <v>0</v>
      </c>
      <c r="E12" s="18">
        <v>0.00064</v>
      </c>
      <c r="F12" s="18">
        <v>2150</v>
      </c>
      <c r="G12" s="23">
        <f t="shared" si="0"/>
        <v>0</v>
      </c>
    </row>
    <row r="13" spans="2:7" ht="15.75" thickBot="1">
      <c r="B13" s="34" t="s">
        <v>56</v>
      </c>
      <c r="C13" s="9">
        <v>2147.004595</v>
      </c>
      <c r="D13" s="9">
        <v>0</v>
      </c>
      <c r="E13" s="9">
        <v>0.00064</v>
      </c>
      <c r="F13" s="18">
        <v>2150</v>
      </c>
      <c r="G13" s="23">
        <f t="shared" si="0"/>
        <v>0</v>
      </c>
    </row>
    <row r="16" spans="2:10" ht="15">
      <c r="B16" s="69" t="s">
        <v>34</v>
      </c>
      <c r="C16" s="69"/>
      <c r="D16" s="69"/>
      <c r="E16" s="69"/>
      <c r="F16" s="69"/>
      <c r="G16" s="69"/>
      <c r="H16" s="69"/>
      <c r="I16" s="69"/>
      <c r="J16" s="69"/>
    </row>
  </sheetData>
  <sheetProtection/>
  <mergeCells count="2">
    <mergeCell ref="B3:G3"/>
    <mergeCell ref="B16:J16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05"/>
  <dimension ref="B2:G16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57421875" style="0" customWidth="1"/>
    <col min="3" max="3" width="23.57421875" style="0" customWidth="1"/>
    <col min="4" max="4" width="25.57421875" style="0" customWidth="1"/>
    <col min="5" max="5" width="18.57421875" style="0" customWidth="1"/>
    <col min="6" max="6" width="16.57421875" style="0" customWidth="1"/>
    <col min="7" max="7" width="15.57421875" style="0" customWidth="1"/>
  </cols>
  <sheetData>
    <row r="2" spans="2:6" ht="15">
      <c r="B2" s="27"/>
      <c r="C2" s="27"/>
      <c r="D2" s="27"/>
      <c r="E2" s="27"/>
      <c r="F2" s="27"/>
    </row>
    <row r="3" spans="2:7" ht="15">
      <c r="B3" s="68" t="s">
        <v>9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1339.602381</v>
      </c>
      <c r="D7" s="22">
        <v>0</v>
      </c>
      <c r="E7" s="22">
        <v>0.000754</v>
      </c>
      <c r="F7" s="18">
        <v>1920</v>
      </c>
      <c r="G7" s="23">
        <f>IF(F7-C7&gt;5,F7-C7,0)</f>
        <v>580.3976190000001</v>
      </c>
    </row>
    <row r="8" spans="2:7" ht="15">
      <c r="B8" s="32" t="s">
        <v>51</v>
      </c>
      <c r="C8" s="18">
        <v>1339.603136</v>
      </c>
      <c r="D8" s="18">
        <v>0</v>
      </c>
      <c r="E8" s="18">
        <v>0.00072</v>
      </c>
      <c r="F8" s="18">
        <v>1920</v>
      </c>
      <c r="G8" s="23">
        <f aca="true" t="shared" si="0" ref="G8:G13">IF(F8-C8&gt;5,F8-C8,0)</f>
        <v>580.396864</v>
      </c>
    </row>
    <row r="9" spans="2:7" ht="15">
      <c r="B9" s="33" t="s">
        <v>52</v>
      </c>
      <c r="C9" s="18">
        <v>1339.603856</v>
      </c>
      <c r="D9" s="18">
        <v>0</v>
      </c>
      <c r="E9" s="18">
        <v>0.000725</v>
      </c>
      <c r="F9" s="18">
        <v>1920</v>
      </c>
      <c r="G9" s="23">
        <f t="shared" si="0"/>
        <v>580.396144</v>
      </c>
    </row>
    <row r="10" spans="2:7" ht="15">
      <c r="B10" s="33" t="s">
        <v>53</v>
      </c>
      <c r="C10" s="18">
        <v>1339.604581</v>
      </c>
      <c r="D10" s="18">
        <v>0</v>
      </c>
      <c r="E10" s="18">
        <v>0.00072</v>
      </c>
      <c r="F10" s="18">
        <v>1920</v>
      </c>
      <c r="G10" s="23">
        <f t="shared" si="0"/>
        <v>580.395419</v>
      </c>
    </row>
    <row r="11" spans="2:7" ht="15">
      <c r="B11" s="33" t="s">
        <v>54</v>
      </c>
      <c r="C11" s="18">
        <v>1339.605301</v>
      </c>
      <c r="D11" s="18">
        <v>0</v>
      </c>
      <c r="E11" s="18">
        <v>0.015742</v>
      </c>
      <c r="F11" s="18">
        <v>1920</v>
      </c>
      <c r="G11" s="23">
        <f t="shared" si="0"/>
        <v>580.394699</v>
      </c>
    </row>
    <row r="12" spans="2:7" ht="15">
      <c r="B12" s="33" t="s">
        <v>55</v>
      </c>
      <c r="C12" s="18">
        <v>1339.621043</v>
      </c>
      <c r="D12" s="18">
        <v>0</v>
      </c>
      <c r="E12" s="18">
        <v>0.00963</v>
      </c>
      <c r="F12" s="18">
        <v>1920</v>
      </c>
      <c r="G12" s="23">
        <f t="shared" si="0"/>
        <v>580.3789569999999</v>
      </c>
    </row>
    <row r="13" spans="2:7" ht="15.75" thickBot="1">
      <c r="B13" s="34" t="s">
        <v>56</v>
      </c>
      <c r="C13" s="9">
        <v>1339.630673</v>
      </c>
      <c r="D13" s="9">
        <v>0</v>
      </c>
      <c r="E13" s="9">
        <v>0.020139</v>
      </c>
      <c r="F13" s="18">
        <v>1920</v>
      </c>
      <c r="G13" s="23">
        <f t="shared" si="0"/>
        <v>580.3693270000001</v>
      </c>
    </row>
    <row r="14" spans="2:6" ht="15">
      <c r="B14" s="27"/>
      <c r="C14" s="27"/>
      <c r="D14" s="27"/>
      <c r="E14" s="27"/>
      <c r="F14" s="27"/>
    </row>
    <row r="15" spans="2:6" ht="15">
      <c r="B15" s="27"/>
      <c r="C15" s="27"/>
      <c r="D15" s="27"/>
      <c r="E15" s="27"/>
      <c r="F15" s="27"/>
    </row>
    <row r="16" spans="2:6" ht="15">
      <c r="B16" s="27"/>
      <c r="C16" s="27"/>
      <c r="D16" s="27"/>
      <c r="E16" s="27"/>
      <c r="F16" s="27"/>
    </row>
  </sheetData>
  <sheetProtection/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6"/>
  <dimension ref="B3:G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6.28125" style="0" customWidth="1"/>
    <col min="3" max="3" width="16.421875" style="0" customWidth="1"/>
    <col min="4" max="4" width="15.57421875" style="0" customWidth="1"/>
    <col min="5" max="5" width="17.140625" style="0" customWidth="1"/>
    <col min="6" max="6" width="18.8515625" style="0" customWidth="1"/>
    <col min="7" max="7" width="16.28125" style="0" customWidth="1"/>
  </cols>
  <sheetData>
    <row r="3" spans="2:7" ht="15">
      <c r="B3" s="68" t="s">
        <v>12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2260.081214</v>
      </c>
      <c r="D7" s="22">
        <v>0</v>
      </c>
      <c r="E7" s="22">
        <v>4.080891</v>
      </c>
      <c r="F7" s="18">
        <v>2300</v>
      </c>
      <c r="G7" s="23">
        <f aca="true" t="shared" si="0" ref="G7:G13">IF(F7-C7&gt;3,F7-C7,0)</f>
        <v>39.91878600000018</v>
      </c>
    </row>
    <row r="8" spans="2:7" ht="15">
      <c r="B8" s="32" t="s">
        <v>51</v>
      </c>
      <c r="C8" s="18">
        <v>2264.162105</v>
      </c>
      <c r="D8" s="18">
        <v>0</v>
      </c>
      <c r="E8" s="18">
        <v>5.105547</v>
      </c>
      <c r="F8" s="18">
        <v>2300</v>
      </c>
      <c r="G8" s="23">
        <f t="shared" si="0"/>
        <v>35.83789500000012</v>
      </c>
    </row>
    <row r="9" spans="2:7" ht="15">
      <c r="B9" s="33" t="s">
        <v>52</v>
      </c>
      <c r="C9" s="18">
        <v>2269.267652</v>
      </c>
      <c r="D9" s="18">
        <v>0</v>
      </c>
      <c r="E9" s="18">
        <v>4.974981</v>
      </c>
      <c r="F9" s="18">
        <v>2300</v>
      </c>
      <c r="G9" s="23">
        <f t="shared" si="0"/>
        <v>30.732348</v>
      </c>
    </row>
    <row r="10" spans="2:7" ht="15">
      <c r="B10" s="33" t="s">
        <v>53</v>
      </c>
      <c r="C10" s="18">
        <v>2274.242633</v>
      </c>
      <c r="D10" s="18">
        <v>0</v>
      </c>
      <c r="E10" s="18">
        <v>9.040977</v>
      </c>
      <c r="F10" s="18">
        <v>2300</v>
      </c>
      <c r="G10" s="23">
        <f t="shared" si="0"/>
        <v>25.75736700000016</v>
      </c>
    </row>
    <row r="11" spans="2:7" ht="15">
      <c r="B11" s="33" t="s">
        <v>54</v>
      </c>
      <c r="C11" s="18">
        <v>2283.28361</v>
      </c>
      <c r="D11" s="18">
        <v>0</v>
      </c>
      <c r="E11" s="18">
        <v>8.981809</v>
      </c>
      <c r="F11" s="18">
        <v>2300</v>
      </c>
      <c r="G11" s="23">
        <f t="shared" si="0"/>
        <v>16.716390000000047</v>
      </c>
    </row>
    <row r="12" spans="2:7" ht="15">
      <c r="B12" s="33" t="s">
        <v>55</v>
      </c>
      <c r="C12" s="18">
        <v>2292.265419</v>
      </c>
      <c r="D12" s="18">
        <v>0</v>
      </c>
      <c r="E12" s="18">
        <v>5.067712</v>
      </c>
      <c r="F12" s="18">
        <v>2300</v>
      </c>
      <c r="G12" s="23">
        <f t="shared" si="0"/>
        <v>7.734581000000162</v>
      </c>
    </row>
    <row r="13" spans="2:7" ht="15.75" thickBot="1">
      <c r="B13" s="34" t="s">
        <v>56</v>
      </c>
      <c r="C13" s="9">
        <v>2297.333131</v>
      </c>
      <c r="D13" s="9">
        <v>0</v>
      </c>
      <c r="E13" s="9">
        <v>0.007501</v>
      </c>
      <c r="F13" s="18">
        <v>2300</v>
      </c>
      <c r="G13" s="23">
        <f t="shared" si="0"/>
        <v>0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07"/>
  <dimension ref="B3:I15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9.28125" style="0" customWidth="1"/>
    <col min="3" max="3" width="20.140625" style="0" customWidth="1"/>
    <col min="4" max="4" width="17.7109375" style="0" customWidth="1"/>
    <col min="5" max="5" width="17.57421875" style="0" customWidth="1"/>
    <col min="6" max="6" width="18.421875" style="0" customWidth="1"/>
    <col min="7" max="7" width="14.8515625" style="0" customWidth="1"/>
  </cols>
  <sheetData>
    <row r="3" spans="2:7" ht="15">
      <c r="B3" s="68" t="s">
        <v>18</v>
      </c>
      <c r="C3" s="68"/>
      <c r="D3" s="68"/>
      <c r="E3" s="68"/>
      <c r="F3" s="68"/>
      <c r="G3" s="68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22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ht="15">
      <c r="B7" s="32" t="s">
        <v>50</v>
      </c>
      <c r="C7" s="18">
        <v>6.044809</v>
      </c>
      <c r="D7" s="22">
        <v>0</v>
      </c>
      <c r="E7" s="22">
        <v>0.000153</v>
      </c>
      <c r="F7" s="18">
        <v>310</v>
      </c>
      <c r="G7" s="23">
        <f>IF(ROUND(C7,2)=6.05,0,F7-C7)</f>
        <v>303.955191</v>
      </c>
    </row>
    <row r="8" spans="2:7" ht="15">
      <c r="B8" s="32" t="s">
        <v>51</v>
      </c>
      <c r="C8" s="18">
        <v>6.044962</v>
      </c>
      <c r="D8" s="18">
        <v>0</v>
      </c>
      <c r="E8" s="18">
        <v>8.1E-05</v>
      </c>
      <c r="F8" s="18">
        <v>310</v>
      </c>
      <c r="G8" s="23">
        <f aca="true" t="shared" si="0" ref="G8:G13">IF(ROUND(C8,2)=6.05,0,F8-C8)</f>
        <v>303.955038</v>
      </c>
    </row>
    <row r="9" spans="2:7" ht="15">
      <c r="B9" s="33" t="s">
        <v>52</v>
      </c>
      <c r="C9" s="18">
        <v>6.045043</v>
      </c>
      <c r="D9" s="18">
        <v>0</v>
      </c>
      <c r="E9" s="18">
        <v>8.1E-05</v>
      </c>
      <c r="F9" s="18">
        <v>310</v>
      </c>
      <c r="G9" s="23">
        <f t="shared" si="0"/>
        <v>0</v>
      </c>
    </row>
    <row r="10" spans="2:7" ht="15">
      <c r="B10" s="33" t="s">
        <v>53</v>
      </c>
      <c r="C10" s="18">
        <v>6.045124</v>
      </c>
      <c r="D10" s="18">
        <v>0</v>
      </c>
      <c r="E10" s="18">
        <v>8.1E-05</v>
      </c>
      <c r="F10" s="18">
        <v>310</v>
      </c>
      <c r="G10" s="23">
        <f t="shared" si="0"/>
        <v>0</v>
      </c>
    </row>
    <row r="11" spans="2:7" ht="15">
      <c r="B11" s="33" t="s">
        <v>54</v>
      </c>
      <c r="C11" s="18">
        <v>6.045205</v>
      </c>
      <c r="D11" s="18">
        <v>0</v>
      </c>
      <c r="E11" s="18">
        <v>7.5E-05</v>
      </c>
      <c r="F11" s="18">
        <v>310</v>
      </c>
      <c r="G11" s="23">
        <f t="shared" si="0"/>
        <v>0</v>
      </c>
    </row>
    <row r="12" spans="2:7" ht="15">
      <c r="B12" s="33" t="s">
        <v>55</v>
      </c>
      <c r="C12" s="18">
        <v>6.04528</v>
      </c>
      <c r="D12" s="18">
        <v>0</v>
      </c>
      <c r="E12" s="18">
        <v>8.7E-05</v>
      </c>
      <c r="F12" s="18">
        <v>310</v>
      </c>
      <c r="G12" s="23">
        <f t="shared" si="0"/>
        <v>0</v>
      </c>
    </row>
    <row r="13" spans="2:7" ht="15.75" thickBot="1">
      <c r="B13" s="34" t="s">
        <v>56</v>
      </c>
      <c r="C13" s="9">
        <v>6.045367</v>
      </c>
      <c r="D13" s="9">
        <v>0</v>
      </c>
      <c r="E13" s="9">
        <v>8.1E-05</v>
      </c>
      <c r="F13" s="18">
        <v>310</v>
      </c>
      <c r="G13" s="23">
        <f t="shared" si="0"/>
        <v>0</v>
      </c>
    </row>
    <row r="15" spans="2:9" ht="15">
      <c r="B15" s="69" t="s">
        <v>35</v>
      </c>
      <c r="C15" s="69"/>
      <c r="D15" s="69"/>
      <c r="E15" s="69"/>
      <c r="F15" s="69"/>
      <c r="G15" s="69"/>
      <c r="H15" s="69"/>
      <c r="I15" s="69"/>
    </row>
  </sheetData>
  <sheetProtection/>
  <mergeCells count="2">
    <mergeCell ref="B3:G3"/>
    <mergeCell ref="B15:I1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08"/>
  <dimension ref="B3:H13"/>
  <sheetViews>
    <sheetView zoomScalePageLayoutView="0" workbookViewId="0" topLeftCell="A1">
      <selection activeCell="B3" sqref="B3:H3"/>
    </sheetView>
  </sheetViews>
  <sheetFormatPr defaultColWidth="9.140625" defaultRowHeight="15"/>
  <cols>
    <col min="2" max="2" width="16.8515625" style="0" customWidth="1"/>
    <col min="3" max="3" width="13.7109375" style="0" customWidth="1"/>
    <col min="4" max="4" width="17.00390625" style="0" customWidth="1"/>
    <col min="5" max="5" width="19.140625" style="0" customWidth="1"/>
    <col min="6" max="6" width="19.7109375" style="0" customWidth="1"/>
    <col min="7" max="7" width="23.421875" style="0" customWidth="1"/>
  </cols>
  <sheetData>
    <row r="3" spans="2:8" ht="15">
      <c r="B3" s="70" t="s">
        <v>20</v>
      </c>
      <c r="C3" s="70"/>
      <c r="D3" s="70"/>
      <c r="E3" s="70"/>
      <c r="F3" s="70"/>
      <c r="G3" s="70"/>
      <c r="H3" s="70"/>
    </row>
    <row r="4" spans="2:8" ht="18" thickBot="1">
      <c r="B4" s="14"/>
      <c r="C4" s="14"/>
      <c r="D4" s="14"/>
      <c r="E4" s="14"/>
      <c r="F4" s="14"/>
      <c r="G4" s="19" t="s">
        <v>2</v>
      </c>
      <c r="H4" s="35"/>
    </row>
    <row r="5" spans="2:8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  <c r="H5" s="36"/>
    </row>
    <row r="6" spans="2:8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  <c r="H6" s="36"/>
    </row>
    <row r="7" spans="2:8" ht="15">
      <c r="B7" s="32" t="s">
        <v>50</v>
      </c>
      <c r="C7" s="18">
        <v>1402.486026</v>
      </c>
      <c r="D7" s="22">
        <v>0</v>
      </c>
      <c r="E7" s="22">
        <v>3.090813</v>
      </c>
      <c r="F7" s="18">
        <v>1500</v>
      </c>
      <c r="G7" s="23">
        <f>IF(F7-C7&gt;5,F7-C7,0)</f>
        <v>97.51397399999996</v>
      </c>
      <c r="H7" s="36"/>
    </row>
    <row r="8" spans="2:8" ht="15">
      <c r="B8" s="32" t="s">
        <v>51</v>
      </c>
      <c r="C8" s="18">
        <v>1405.576839</v>
      </c>
      <c r="D8" s="18">
        <v>0</v>
      </c>
      <c r="E8" s="18">
        <v>2.93978</v>
      </c>
      <c r="F8" s="18">
        <v>1500</v>
      </c>
      <c r="G8" s="23">
        <f aca="true" t="shared" si="0" ref="G8:G13">IF(F8-C8&gt;5,F8-C8,0)</f>
        <v>94.42316099999994</v>
      </c>
      <c r="H8" s="36"/>
    </row>
    <row r="9" spans="2:8" ht="15">
      <c r="B9" s="33" t="s">
        <v>52</v>
      </c>
      <c r="C9" s="18">
        <v>1408.516619</v>
      </c>
      <c r="D9" s="18">
        <v>0</v>
      </c>
      <c r="E9" s="18">
        <v>3.124376</v>
      </c>
      <c r="F9" s="18">
        <v>1500</v>
      </c>
      <c r="G9" s="23">
        <f t="shared" si="0"/>
        <v>91.48338100000001</v>
      </c>
      <c r="H9" s="36"/>
    </row>
    <row r="10" spans="2:8" ht="15">
      <c r="B10" s="33" t="s">
        <v>53</v>
      </c>
      <c r="C10" s="18">
        <v>1411.640995</v>
      </c>
      <c r="D10" s="18">
        <v>0</v>
      </c>
      <c r="E10" s="18">
        <v>5.775434</v>
      </c>
      <c r="F10" s="18">
        <v>1500</v>
      </c>
      <c r="G10" s="23">
        <f t="shared" si="0"/>
        <v>88.35900500000002</v>
      </c>
      <c r="H10" s="36"/>
    </row>
    <row r="11" spans="2:8" ht="15">
      <c r="B11" s="33" t="s">
        <v>54</v>
      </c>
      <c r="C11" s="18">
        <v>1417.416429</v>
      </c>
      <c r="D11" s="18">
        <v>0</v>
      </c>
      <c r="E11" s="18">
        <v>7.39631</v>
      </c>
      <c r="F11" s="18">
        <v>1500</v>
      </c>
      <c r="G11" s="23">
        <f t="shared" si="0"/>
        <v>82.58357099999989</v>
      </c>
      <c r="H11" s="36"/>
    </row>
    <row r="12" spans="2:7" ht="15">
      <c r="B12" s="33" t="s">
        <v>55</v>
      </c>
      <c r="C12" s="18">
        <v>1424.812739</v>
      </c>
      <c r="D12" s="18">
        <v>0</v>
      </c>
      <c r="E12" s="18">
        <v>6.936933</v>
      </c>
      <c r="F12" s="18">
        <v>1500</v>
      </c>
      <c r="G12" s="23">
        <f t="shared" si="0"/>
        <v>75.18726100000003</v>
      </c>
    </row>
    <row r="13" spans="2:7" ht="15.75" thickBot="1">
      <c r="B13" s="34" t="s">
        <v>56</v>
      </c>
      <c r="C13" s="9">
        <v>1431.749672</v>
      </c>
      <c r="D13" s="9">
        <v>0</v>
      </c>
      <c r="E13" s="9">
        <v>3.549309</v>
      </c>
      <c r="F13" s="18">
        <v>1500</v>
      </c>
      <c r="G13" s="23">
        <f t="shared" si="0"/>
        <v>68.25032800000008</v>
      </c>
    </row>
  </sheetData>
  <sheetProtection/>
  <mergeCells count="1">
    <mergeCell ref="B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9"/>
  <dimension ref="B3:I13"/>
  <sheetViews>
    <sheetView zoomScalePageLayoutView="0" workbookViewId="0" topLeftCell="A1">
      <selection activeCell="B3" sqref="B3:G3"/>
    </sheetView>
  </sheetViews>
  <sheetFormatPr defaultColWidth="9.140625" defaultRowHeight="15"/>
  <cols>
    <col min="2" max="2" width="14.57421875" style="0" customWidth="1"/>
    <col min="3" max="3" width="22.7109375" style="0" customWidth="1"/>
    <col min="4" max="4" width="29.421875" style="0" customWidth="1"/>
    <col min="5" max="5" width="16.00390625" style="0" customWidth="1"/>
    <col min="6" max="6" width="15.57421875" style="0" customWidth="1"/>
    <col min="7" max="7" width="12.7109375" style="0" customWidth="1"/>
  </cols>
  <sheetData>
    <row r="3" spans="2:9" ht="15">
      <c r="B3" s="68" t="s">
        <v>17</v>
      </c>
      <c r="C3" s="68"/>
      <c r="D3" s="68"/>
      <c r="E3" s="68"/>
      <c r="F3" s="68"/>
      <c r="G3" s="68"/>
      <c r="H3" s="10"/>
      <c r="I3" s="10"/>
    </row>
    <row r="4" spans="2:7" ht="18" thickBot="1">
      <c r="B4" s="14"/>
      <c r="C4" s="14"/>
      <c r="D4" s="14"/>
      <c r="E4" s="14"/>
      <c r="F4" s="14"/>
      <c r="G4" s="19" t="s">
        <v>2</v>
      </c>
    </row>
    <row r="5" spans="2:7" ht="30">
      <c r="B5" s="4" t="s">
        <v>1</v>
      </c>
      <c r="C5" s="2" t="s">
        <v>4</v>
      </c>
      <c r="D5" s="20" t="s">
        <v>5</v>
      </c>
      <c r="E5" s="20" t="s">
        <v>6</v>
      </c>
      <c r="F5" s="24" t="s">
        <v>7</v>
      </c>
      <c r="G5" s="21" t="s">
        <v>0</v>
      </c>
    </row>
    <row r="6" spans="2:7" ht="15.75" thickBot="1">
      <c r="B6" s="5">
        <v>1</v>
      </c>
      <c r="C6" s="3">
        <v>2</v>
      </c>
      <c r="D6" s="15">
        <v>3</v>
      </c>
      <c r="E6" s="15">
        <v>4</v>
      </c>
      <c r="F6" s="25">
        <v>5</v>
      </c>
      <c r="G6" s="16">
        <v>6</v>
      </c>
    </row>
    <row r="7" spans="2:7" s="14" customFormat="1" ht="15">
      <c r="B7" s="32" t="s">
        <v>50</v>
      </c>
      <c r="C7" s="18">
        <v>908.505536</v>
      </c>
      <c r="D7" s="22">
        <v>0</v>
      </c>
      <c r="E7" s="22">
        <v>0.001114</v>
      </c>
      <c r="F7" s="18">
        <v>1300</v>
      </c>
      <c r="G7" s="23">
        <f>IF(F7-C7&gt;5,F7-C7,0)</f>
        <v>391.494464</v>
      </c>
    </row>
    <row r="8" spans="2:7" ht="15">
      <c r="B8" s="32" t="s">
        <v>51</v>
      </c>
      <c r="C8" s="18">
        <v>908.50665</v>
      </c>
      <c r="D8" s="18">
        <v>0</v>
      </c>
      <c r="E8" s="18">
        <v>2.6E-05</v>
      </c>
      <c r="F8" s="18">
        <v>1300</v>
      </c>
      <c r="G8" s="23">
        <f aca="true" t="shared" si="0" ref="G8:G13">IF(F8-C8&gt;5,F8-C8,0)</f>
        <v>391.49334999999996</v>
      </c>
    </row>
    <row r="9" spans="2:7" ht="15">
      <c r="B9" s="33" t="s">
        <v>52</v>
      </c>
      <c r="C9" s="18">
        <v>908.506676</v>
      </c>
      <c r="D9" s="18">
        <v>0</v>
      </c>
      <c r="E9" s="18">
        <v>2.6E-05</v>
      </c>
      <c r="F9" s="18">
        <v>1300</v>
      </c>
      <c r="G9" s="23">
        <f t="shared" si="0"/>
        <v>391.49332400000003</v>
      </c>
    </row>
    <row r="10" spans="2:7" ht="15">
      <c r="B10" s="33" t="s">
        <v>53</v>
      </c>
      <c r="C10" s="18">
        <v>908.506702</v>
      </c>
      <c r="D10" s="18">
        <v>0</v>
      </c>
      <c r="E10" s="18">
        <v>0.000386</v>
      </c>
      <c r="F10" s="18">
        <v>1300</v>
      </c>
      <c r="G10" s="23">
        <f t="shared" si="0"/>
        <v>391.493298</v>
      </c>
    </row>
    <row r="11" spans="2:7" ht="15">
      <c r="B11" s="33" t="s">
        <v>54</v>
      </c>
      <c r="C11" s="18">
        <v>908.507088</v>
      </c>
      <c r="D11" s="18">
        <v>0</v>
      </c>
      <c r="E11" s="18">
        <v>0.000541</v>
      </c>
      <c r="F11" s="18">
        <v>1300</v>
      </c>
      <c r="G11" s="23">
        <f t="shared" si="0"/>
        <v>391.49291200000005</v>
      </c>
    </row>
    <row r="12" spans="2:7" ht="15">
      <c r="B12" s="33" t="s">
        <v>55</v>
      </c>
      <c r="C12" s="18">
        <v>908.507629</v>
      </c>
      <c r="D12" s="18">
        <v>0</v>
      </c>
      <c r="E12" s="18">
        <v>0.000176</v>
      </c>
      <c r="F12" s="18">
        <v>1300</v>
      </c>
      <c r="G12" s="23">
        <f t="shared" si="0"/>
        <v>391.49237100000005</v>
      </c>
    </row>
    <row r="13" spans="2:7" ht="15.75" thickBot="1">
      <c r="B13" s="34" t="s">
        <v>56</v>
      </c>
      <c r="C13" s="9">
        <v>908.507805</v>
      </c>
      <c r="D13" s="9">
        <v>0</v>
      </c>
      <c r="E13" s="9">
        <v>0.000119</v>
      </c>
      <c r="F13" s="18">
        <v>1300</v>
      </c>
      <c r="G13" s="23">
        <f t="shared" si="0"/>
        <v>391.49219500000004</v>
      </c>
    </row>
  </sheetData>
  <sheetProtection/>
  <mergeCells count="1">
    <mergeCell ref="B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Рекало Александр Борисович</dc:creator>
  <cp:keywords/>
  <dc:description/>
  <cp:lastModifiedBy>Рекало Александр Борисович</cp:lastModifiedBy>
  <dcterms:created xsi:type="dcterms:W3CDTF">2014-05-12T11:32:09Z</dcterms:created>
  <dcterms:modified xsi:type="dcterms:W3CDTF">2020-11-30T14:04:07Z</dcterms:modified>
  <cp:category/>
  <cp:version/>
  <cp:contentType/>
  <cp:contentStatus/>
</cp:coreProperties>
</file>