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Всі_ПСГ" sheetId="1" r:id="rId1"/>
    <sheet name="ПСГ Угерське" sheetId="2" r:id="rId2"/>
    <sheet name="ПСГ Б-Волицько Угерське" sheetId="3" r:id="rId3"/>
    <sheet name="ПСГ Дашавське" sheetId="4" r:id="rId4"/>
    <sheet name="ПСГ Опарське" sheetId="5" r:id="rId5"/>
    <sheet name="ПСГ Богородчанське" sheetId="6" r:id="rId6"/>
    <sheet name="ПСГ Олишівське" sheetId="7" r:id="rId7"/>
    <sheet name="ПСГ Мрин" sheetId="8" r:id="rId8"/>
    <sheet name="ПСГ Солохівське" sheetId="9" r:id="rId9"/>
    <sheet name="ПСГ Пролетарське" sheetId="10" r:id="rId10"/>
    <sheet name="ПСГ Кегичівське" sheetId="11" r:id="rId11"/>
    <sheet name="ПСГ Краснопопівське" sheetId="12" r:id="rId12"/>
    <sheet name="ПСГ Вергунське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<sst xmlns="http://schemas.openxmlformats.org/spreadsheetml/2006/main" count="210" uniqueCount="57">
  <si>
    <t xml:space="preserve">Вільна потужність </t>
  </si>
  <si>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</si>
  <si>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</si>
  <si>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Назва об'єкту</t>
  </si>
  <si>
    <t>Зберігається</t>
  </si>
  <si>
    <t>Закачано</t>
  </si>
  <si>
    <t>Відібрано</t>
  </si>
  <si>
    <t>Проектна потужність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</si>
  <si>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</si>
  <si>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</si>
  <si>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</si>
  <si>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</si>
  <si>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</si>
  <si>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</si>
  <si>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</si>
  <si>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</si>
  <si>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</si>
  <si>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</si>
  <si>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Олишівському ПСГ</t>
  </si>
  <si>
    <t>ПСГ Мринське</t>
  </si>
  <si>
    <t>Оперативні дані по Мринскому ПСГ</t>
  </si>
  <si>
    <t xml:space="preserve">Зберігається * </t>
  </si>
  <si>
    <t>Зберігається*</t>
  </si>
  <si>
    <t>ПСГ Угерське (XIV-XV)</t>
  </si>
  <si>
    <t>ПСГ Більче-Волицько-Угерське</t>
  </si>
  <si>
    <t>ПСГ Дашавське</t>
  </si>
  <si>
    <t>ПСГ Опарське</t>
  </si>
  <si>
    <t>ПСГ Богородчанське</t>
  </si>
  <si>
    <t>ПСГ Олишівське</t>
  </si>
  <si>
    <t xml:space="preserve">ПСГ Солохівське </t>
  </si>
  <si>
    <t>ПСГ Пролетарське</t>
  </si>
  <si>
    <t>ПСГ Кегичівське</t>
  </si>
  <si>
    <t>* Обсяг зберігання газу показано без врахування активного газу довгострокового зберігання – 250 млн. куб м</t>
  </si>
  <si>
    <t>* Обсяг зберігання газу показано без врахування активного газу довгострокового зберігання – 3700 млн. куб м</t>
  </si>
  <si>
    <t>* Обсяг зберігання газу показано без врахування активного газу довгострокового зберігання – 622 млн. куб м</t>
  </si>
  <si>
    <t>* Обсяг зберігання газу показано без врахування активного газу довгострокового зберігання – 90 млн. куб м</t>
  </si>
  <si>
    <t>Стан об'єкту</t>
  </si>
  <si>
    <t>Закачано за добу</t>
  </si>
  <si>
    <t>Відібрано за добу</t>
  </si>
  <si>
    <t>Активний газ довгострокового зберігіння</t>
  </si>
  <si>
    <t>ВСЬОГО :</t>
  </si>
  <si>
    <t>в тому числі:</t>
  </si>
  <si>
    <t>Технологічно-
активний газ</t>
  </si>
  <si>
    <t>Загальний обсяг закачаного газу</t>
  </si>
  <si>
    <t>ПСГ Вергунське*</t>
  </si>
  <si>
    <t>* Вергунське ПСГ знаходиться на тимчасово непідконтрольній Україні території</t>
  </si>
  <si>
    <t>Вільна потужність :</t>
  </si>
  <si>
    <t>Не планується закачування/відбір газу в/з ПСГ</t>
  </si>
  <si>
    <t>ПСГ Краснопопівське</t>
  </si>
  <si>
    <t>Оперативні дані взаємодії між  АТ "Укртрансгаз"  та  ТОВ "Оператор ГТС України" за  07.10.2020</t>
  </si>
  <si>
    <t>07.10.2020</t>
  </si>
  <si>
    <t>06.10.2020</t>
  </si>
  <si>
    <t>05.10.2020</t>
  </si>
  <si>
    <t>04.10.2020</t>
  </si>
  <si>
    <t>03.10.2020</t>
  </si>
  <si>
    <t>02.10.2020</t>
  </si>
  <si>
    <t>01.10.2020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</si>
</sst>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6" fillId="0" borderId="29" xfId="0" applyFont="1" applyBorder="1" applyAlignment="1">
      <alignment/>
    </xf>
    <xf numFmtId="0" fontId="0" fillId="0" borderId="0" xfId="0" applyAlignment="1">
      <alignment/>
    </xf>
    <xf numFmtId="0" fontId="27" fillId="0" borderId="27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2" fontId="27" fillId="0" borderId="34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/>
    </xf>
    <xf numFmtId="0" fontId="0" fillId="33" borderId="37" xfId="0" applyFill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B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42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9" t="s">
        <v>49</v>
      </c>
      <c r="C3" s="59"/>
      <c r="D3" s="59"/>
      <c r="E3" s="59"/>
      <c r="F3" s="59"/>
      <c r="G3" s="59"/>
      <c r="H3" s="59"/>
      <c r="I3" s="59"/>
      <c r="J3" s="59"/>
      <c r="K3" s="59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/>
    </row>
    <row r="6" spans="2:9" s="47" customFormat="1" ht="15">
      <c r="B6" s="60" t="s">
        <v>3</v>
      </c>
      <c r="C6" s="62" t="s">
        <v>43</v>
      </c>
      <c r="D6" s="64" t="s">
        <v>41</v>
      </c>
      <c r="E6" s="65"/>
      <c r="F6" s="60" t="s">
        <v>37</v>
      </c>
      <c r="G6" s="60" t="s">
        <v>38</v>
      </c>
      <c r="H6" s="60" t="s">
        <v>7</v>
      </c>
      <c r="I6" s="66" t="s">
        <v>36</v>
      </c>
    </row>
    <row r="7" spans="2:9" ht="45">
      <c r="B7" s="61"/>
      <c r="C7" s="63"/>
      <c r="D7" s="48" t="s">
        <v>39</v>
      </c>
      <c r="E7" s="49" t="s">
        <v>42</v>
      </c>
      <c r="F7" s="61"/>
      <c r="G7" s="61"/>
      <c r="H7" s="61"/>
      <c r="I7" s="67"/>
    </row>
    <row r="8" spans="2:9" ht="15.75" thickBot="1">
      <c r="B8" s="2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2:9" ht="15">
      <c r="B9" s="29" t="s">
        <v>23</v>
      </c>
      <c r="C9" s="17">
        <f>E9+D9</f>
        <v>993.389722</v>
      </c>
      <c r="D9" s="17">
        <v>250</v>
      </c>
      <c r="E9" s="17">
        <f>'ПСГ Угерське'!C7</f>
        <v>743.389722</v>
      </c>
      <c r="F9" s="17">
        <f>'ПСГ Угерське'!D7</f>
        <v>2.056681</v>
      </c>
      <c r="G9" s="17">
        <f>'ПСГ Угерське'!E7</f>
        <v>0</v>
      </c>
      <c r="H9" s="17">
        <v>1900</v>
      </c>
      <c r="I9" s="41" t="str">
        <f>IF(H9-C9&lt;5,"ПСГ закачано в повному обсязі"," ")</f>
        <v> </v>
      </c>
    </row>
    <row r="10" spans="2:9" ht="15">
      <c r="B10" s="30" t="s">
        <v>24</v>
      </c>
      <c r="C10" s="17">
        <f aca="true" t="shared" si="0" ref="C10:C19">E10+D10</f>
        <v>16746.055887604</v>
      </c>
      <c r="D10" s="18">
        <v>3700</v>
      </c>
      <c r="E10" s="18">
        <f>'ПСГ Б-Волицько Угерське'!C7</f>
        <v>13046.055887604</v>
      </c>
      <c r="F10" s="18">
        <f>'ПСГ Б-Волицько Угерське'!D7</f>
        <v>16.064982</v>
      </c>
      <c r="G10" s="18">
        <f>'ПСГ Б-Волицько Угерське'!E7</f>
        <v>0.000421</v>
      </c>
      <c r="H10" s="17">
        <v>17050</v>
      </c>
      <c r="I10" s="41" t="str">
        <f>IF(H10-C10&lt;5,"ПСГ закачано в повному обсязі"," ")</f>
        <v> </v>
      </c>
    </row>
    <row r="11" spans="2:9" ht="15">
      <c r="B11" s="30" t="s">
        <v>25</v>
      </c>
      <c r="C11" s="17">
        <f t="shared" si="0"/>
        <v>2769.012915</v>
      </c>
      <c r="D11" s="18">
        <v>622</v>
      </c>
      <c r="E11" s="18">
        <f>'ПСГ Дашавське'!C7</f>
        <v>2147.012915</v>
      </c>
      <c r="F11" s="18">
        <f>'ПСГ Дашавське'!D7</f>
        <v>0</v>
      </c>
      <c r="G11" s="18">
        <f>'ПСГ Дашавське'!E7</f>
        <v>0.000641</v>
      </c>
      <c r="H11" s="18">
        <v>2150</v>
      </c>
      <c r="I11" s="41" t="str">
        <f>IF(H11-C11&lt;5,"ПСГ закачано в повному обсязі"," ")</f>
        <v>ПСГ закачано в повному обсязі</v>
      </c>
    </row>
    <row r="12" spans="2:9" ht="15">
      <c r="B12" s="30" t="s">
        <v>26</v>
      </c>
      <c r="C12" s="17">
        <f t="shared" si="0"/>
        <v>1337.446988</v>
      </c>
      <c r="D12" s="18"/>
      <c r="E12" s="18">
        <f>'ПСГ Опарське'!C7</f>
        <v>1337.446988</v>
      </c>
      <c r="F12" s="18">
        <f>'ПСГ Опарське'!D7</f>
        <v>4.18104</v>
      </c>
      <c r="G12" s="18">
        <f>'ПСГ Опарське'!E7</f>
        <v>0</v>
      </c>
      <c r="H12" s="18">
        <v>1920</v>
      </c>
      <c r="I12" s="41" t="str">
        <f>IF(H12-C12&lt;5,"ПСГ закачано в повному обсязі"," ")</f>
        <v> </v>
      </c>
    </row>
    <row r="13" spans="2:9" ht="15">
      <c r="B13" s="30" t="s">
        <v>27</v>
      </c>
      <c r="C13" s="17">
        <f t="shared" si="0"/>
        <v>2297.354691</v>
      </c>
      <c r="D13" s="18"/>
      <c r="E13" s="18">
        <f>'ПСГ Богородчанське'!C7</f>
        <v>2297.354691</v>
      </c>
      <c r="F13" s="18">
        <f>'ПСГ Богородчанське'!D7</f>
        <v>0</v>
      </c>
      <c r="G13" s="18">
        <f>'ПСГ Богородчанське'!E7</f>
        <v>0.001953</v>
      </c>
      <c r="H13" s="18">
        <v>2300</v>
      </c>
      <c r="I13" s="41" t="str">
        <f>IF(H13-C13&lt;3,"ПСГ закачано в повному обсязі"," ")</f>
        <v>ПСГ закачано в повному обсязі</v>
      </c>
    </row>
    <row r="14" spans="2:9" ht="15">
      <c r="B14" s="30" t="s">
        <v>28</v>
      </c>
      <c r="C14" s="17">
        <f t="shared" si="0"/>
        <v>96.04642</v>
      </c>
      <c r="D14" s="18">
        <v>90</v>
      </c>
      <c r="E14" s="18">
        <f>'ПСГ Олишівське'!C7</f>
        <v>6.04642</v>
      </c>
      <c r="F14" s="18">
        <f>'ПСГ Олишівське'!D7</f>
        <v>0</v>
      </c>
      <c r="G14" s="18">
        <f>'ПСГ Олишівське'!E7</f>
        <v>8.1E-05</v>
      </c>
      <c r="H14" s="18">
        <v>310</v>
      </c>
      <c r="I14" s="41" t="str">
        <f>IF(ROUND(E14,2)&lt;&gt;6.05," ","Не планується закачування газу в ПСГ ")</f>
        <v>Не планується закачування газу в ПСГ </v>
      </c>
    </row>
    <row r="15" spans="2:9" ht="15">
      <c r="B15" s="31" t="s">
        <v>19</v>
      </c>
      <c r="C15" s="17">
        <f t="shared" si="0"/>
        <v>1435.308002</v>
      </c>
      <c r="D15" s="18"/>
      <c r="E15" s="18">
        <f>'ПСГ Мрин'!C7</f>
        <v>1435.308002</v>
      </c>
      <c r="F15" s="18">
        <f>'ПСГ Мрин'!D7</f>
        <v>0</v>
      </c>
      <c r="G15" s="18">
        <f>'ПСГ Мрин'!E7</f>
        <v>0.001177</v>
      </c>
      <c r="H15" s="18">
        <v>1500</v>
      </c>
      <c r="I15" s="41" t="str">
        <f>IF(H15-C15&lt;5,"ПСГ закачано в повному обсязі"," ")</f>
        <v> </v>
      </c>
    </row>
    <row r="16" spans="2:9" ht="15">
      <c r="B16" s="31" t="s">
        <v>29</v>
      </c>
      <c r="C16" s="17">
        <f t="shared" si="0"/>
        <v>908.508353</v>
      </c>
      <c r="D16" s="18"/>
      <c r="E16" s="18">
        <f>'ПСГ Солохівське'!C7</f>
        <v>908.508353</v>
      </c>
      <c r="F16" s="18">
        <f>'ПСГ Солохівське'!D7</f>
        <v>0</v>
      </c>
      <c r="G16" s="18">
        <f>'ПСГ Солохівське'!E7</f>
        <v>3.9E-05</v>
      </c>
      <c r="H16" s="18">
        <v>1300</v>
      </c>
      <c r="I16" s="41" t="str">
        <f>IF(H16-C16&lt;5,"ПСГ закачано в повному обсязі"," ")</f>
        <v> </v>
      </c>
    </row>
    <row r="17" spans="2:9" ht="15">
      <c r="B17" s="31" t="s">
        <v>30</v>
      </c>
      <c r="C17" s="17">
        <f t="shared" si="0"/>
        <v>698.711418</v>
      </c>
      <c r="D17" s="18"/>
      <c r="E17" s="18">
        <f>'ПСГ Пролетарське'!C7</f>
        <v>698.711418</v>
      </c>
      <c r="F17" s="18">
        <f>'ПСГ Пролетарське'!D7</f>
        <v>3.296602</v>
      </c>
      <c r="G17" s="18">
        <f>'ПСГ Пролетарське'!E7</f>
        <v>0</v>
      </c>
      <c r="H17" s="18">
        <v>1000</v>
      </c>
      <c r="I17" s="41" t="str">
        <f>IF(H17-C17&lt;5,"ПСГ закачано в повному обсязі"," ")</f>
        <v> </v>
      </c>
    </row>
    <row r="18" spans="2:9" s="39" customFormat="1" ht="15">
      <c r="B18" s="31" t="s">
        <v>31</v>
      </c>
      <c r="C18" s="17">
        <f t="shared" si="0"/>
        <v>695.080551</v>
      </c>
      <c r="D18" s="18"/>
      <c r="E18" s="18">
        <f>'ПСГ Кегичівське'!C7</f>
        <v>695.080551</v>
      </c>
      <c r="F18" s="18">
        <f>'ПСГ Кегичівське'!D7</f>
        <v>0</v>
      </c>
      <c r="G18" s="18">
        <f>'ПСГ Кегичівське'!E7</f>
        <v>6E-06</v>
      </c>
      <c r="H18" s="18">
        <v>700</v>
      </c>
      <c r="I18" s="41" t="str">
        <f>IF(H18-C18&lt;5,"ПСГ закачано в повному обсязі"," ")</f>
        <v>ПСГ закачано в повному обсязі</v>
      </c>
    </row>
    <row r="19" spans="2:10" ht="15">
      <c r="B19" s="31" t="s">
        <v>48</v>
      </c>
      <c r="C19" s="17">
        <f t="shared" si="0"/>
        <v>80.736495</v>
      </c>
      <c r="D19" s="18"/>
      <c r="E19" s="18">
        <f>'ПСГ Краснопопівське'!C7</f>
        <v>80.736495</v>
      </c>
      <c r="F19" s="18">
        <f>'ПСГ Краснопопівське'!D7</f>
        <v>0</v>
      </c>
      <c r="G19" s="18">
        <f>'ПСГ Краснопопівське'!E7</f>
        <v>0.000189</v>
      </c>
      <c r="H19" s="18">
        <v>420</v>
      </c>
      <c r="I19" s="41" t="str">
        <f>IF(ROUND(E19,2)&lt;&gt;80.75," ","Не планується закачування газу в ПСГ ")</f>
        <v> </v>
      </c>
      <c r="J19" s="40"/>
    </row>
    <row r="20" spans="2:9" s="14" customFormat="1" ht="19.5">
      <c r="B20" s="37" t="s">
        <v>44</v>
      </c>
      <c r="C20" s="38">
        <v>175.863684</v>
      </c>
      <c r="D20" s="38"/>
      <c r="E20" s="38">
        <f>C20</f>
        <v>175.863684</v>
      </c>
      <c r="F20" s="38">
        <v>0</v>
      </c>
      <c r="G20" s="38">
        <f>'ПСГ Вергунське'!E7</f>
        <v>0.000189</v>
      </c>
      <c r="H20" s="38">
        <v>400</v>
      </c>
      <c r="I20" s="58" t="s">
        <v>47</v>
      </c>
    </row>
    <row r="21" spans="2:9" ht="15.75" thickBot="1">
      <c r="B21" s="43" t="s">
        <v>40</v>
      </c>
      <c r="C21" s="45">
        <f>SUM(C9:C20)</f>
        <v>28233.515126604</v>
      </c>
      <c r="D21" s="44">
        <f>SUM(D9:D20)</f>
        <v>4662</v>
      </c>
      <c r="E21" s="45">
        <f>SUM(E9:E20)</f>
        <v>23571.515126604</v>
      </c>
      <c r="F21" s="45">
        <f>SUM(F9:F19)</f>
        <v>25.599305</v>
      </c>
      <c r="G21" s="45">
        <f>SUM(G9:G19)</f>
        <v>0.004507000000000001</v>
      </c>
      <c r="H21" s="44">
        <f>SUM(H9:H20)</f>
        <v>30950</v>
      </c>
      <c r="I21" s="46"/>
    </row>
    <row r="22" spans="2:9" ht="15.75" thickBot="1">
      <c r="B22" s="53" t="s">
        <v>46</v>
      </c>
      <c r="C22" s="54"/>
      <c r="D22" s="56"/>
      <c r="E22" s="56"/>
      <c r="F22" s="56"/>
      <c r="G22" s="56"/>
      <c r="H22" s="55"/>
      <c r="I22" s="57">
        <f>H21-C21-777.34</f>
        <v>1939.1448733959987</v>
      </c>
    </row>
    <row r="23" spans="2:9" s="51" customFormat="1" ht="15">
      <c r="B23" s="52"/>
      <c r="D23" s="27"/>
      <c r="H23" s="27"/>
      <c r="I23" s="27"/>
    </row>
    <row r="24" ht="15">
      <c r="B24" s="50" t="s">
        <v>45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8" t="s">
        <v>16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698.711418</v>
      </c>
      <c r="D7" s="22">
        <v>3.296602</v>
      </c>
      <c r="E7" s="22">
        <v>0</v>
      </c>
      <c r="F7" s="18">
        <v>1000</v>
      </c>
      <c r="G7" s="23">
        <f>IF(F7-C7&gt;5,F7-C7,0)</f>
        <v>301.288582</v>
      </c>
    </row>
    <row r="8" spans="2:7" ht="15">
      <c r="B8" s="32" t="s">
        <v>51</v>
      </c>
      <c r="C8" s="18">
        <v>695.414816</v>
      </c>
      <c r="D8" s="18">
        <v>3.327819</v>
      </c>
      <c r="E8" s="18">
        <v>0</v>
      </c>
      <c r="F8" s="18">
        <v>1000</v>
      </c>
      <c r="G8" s="23">
        <f aca="true" t="shared" si="0" ref="G8:G13">IF(F8-C8&gt;5,F8-C8,0)</f>
        <v>304.585184</v>
      </c>
    </row>
    <row r="9" spans="2:7" ht="15">
      <c r="B9" s="33" t="s">
        <v>52</v>
      </c>
      <c r="C9" s="18">
        <v>692.086997</v>
      </c>
      <c r="D9" s="18">
        <v>3.329082</v>
      </c>
      <c r="E9" s="18">
        <v>0</v>
      </c>
      <c r="F9" s="18">
        <v>1000</v>
      </c>
      <c r="G9" s="23">
        <f t="shared" si="0"/>
        <v>307.913003</v>
      </c>
    </row>
    <row r="10" spans="2:7" ht="15">
      <c r="B10" s="33" t="s">
        <v>53</v>
      </c>
      <c r="C10" s="18">
        <v>688.757915</v>
      </c>
      <c r="D10" s="18">
        <v>3.364166</v>
      </c>
      <c r="E10" s="18">
        <v>0</v>
      </c>
      <c r="F10" s="18">
        <v>1000</v>
      </c>
      <c r="G10" s="23">
        <f t="shared" si="0"/>
        <v>311.242085</v>
      </c>
    </row>
    <row r="11" spans="2:7" ht="15">
      <c r="B11" s="33" t="s">
        <v>54</v>
      </c>
      <c r="C11" s="18">
        <v>685.393749</v>
      </c>
      <c r="D11" s="18">
        <v>3.383334</v>
      </c>
      <c r="E11" s="18">
        <v>0</v>
      </c>
      <c r="F11" s="18">
        <v>1000</v>
      </c>
      <c r="G11" s="23">
        <f t="shared" si="0"/>
        <v>314.60625100000004</v>
      </c>
    </row>
    <row r="12" spans="2:7" ht="15">
      <c r="B12" s="33" t="s">
        <v>55</v>
      </c>
      <c r="C12" s="18">
        <v>682.010415</v>
      </c>
      <c r="D12" s="18">
        <v>3.327629</v>
      </c>
      <c r="E12" s="18">
        <v>0</v>
      </c>
      <c r="F12" s="18">
        <v>1000</v>
      </c>
      <c r="G12" s="23">
        <f t="shared" si="0"/>
        <v>317.98958500000003</v>
      </c>
    </row>
    <row r="13" spans="2:7" ht="15.75" thickBot="1">
      <c r="B13" s="34" t="s">
        <v>56</v>
      </c>
      <c r="C13" s="9">
        <v>678.682786</v>
      </c>
      <c r="D13" s="9">
        <v>3.288883</v>
      </c>
      <c r="E13" s="9">
        <v>0</v>
      </c>
      <c r="F13" s="18">
        <v>1000</v>
      </c>
      <c r="G13" s="23">
        <f t="shared" si="0"/>
        <v>321.31721400000004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8" t="s">
        <v>13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695.080551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32" t="s">
        <v>51</v>
      </c>
      <c r="C8" s="18">
        <v>695.080557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695.080563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33" t="s">
        <v>53</v>
      </c>
      <c r="C10" s="18">
        <v>695.080569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33" t="s">
        <v>54</v>
      </c>
      <c r="C11" s="18">
        <v>695.080575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33" t="s">
        <v>55</v>
      </c>
      <c r="C12" s="18">
        <v>695.080581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4" t="s">
        <v>56</v>
      </c>
      <c r="C13" s="9">
        <v>695.080587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8" t="s">
        <v>15</v>
      </c>
      <c r="C3" s="68"/>
      <c r="D3" s="68"/>
      <c r="E3" s="68"/>
      <c r="F3" s="68"/>
      <c r="G3" s="68"/>
      <c r="H3" s="12"/>
    </row>
    <row r="4" spans="2:8" ht="18" thickBot="1">
      <c r="B4" s="14"/>
      <c r="C4" s="14"/>
      <c r="D4" s="14"/>
      <c r="E4" s="14"/>
      <c r="F4" s="14"/>
      <c r="G4" s="19" t="s">
        <v>2</v>
      </c>
      <c r="H4" s="11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80.736495</v>
      </c>
      <c r="D7" s="22">
        <v>0</v>
      </c>
      <c r="E7" s="22">
        <v>0.000189</v>
      </c>
      <c r="F7" s="18">
        <v>420</v>
      </c>
      <c r="G7" s="23">
        <f>IF(ROUND(C7,2)=80.75,0,F7-C7)</f>
        <v>339.263505</v>
      </c>
    </row>
    <row r="8" spans="2:8" ht="15">
      <c r="B8" s="32" t="s">
        <v>51</v>
      </c>
      <c r="C8" s="18">
        <v>80.736684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339.26331600000003</v>
      </c>
      <c r="H8" s="11"/>
    </row>
    <row r="9" spans="2:8" ht="15">
      <c r="B9" s="33" t="s">
        <v>52</v>
      </c>
      <c r="C9" s="18">
        <v>80.736873</v>
      </c>
      <c r="D9" s="18">
        <v>0</v>
      </c>
      <c r="E9" s="18">
        <v>0.000188</v>
      </c>
      <c r="F9" s="18">
        <v>420</v>
      </c>
      <c r="G9" s="23">
        <f t="shared" si="0"/>
        <v>339.263127</v>
      </c>
      <c r="H9" s="11"/>
    </row>
    <row r="10" spans="2:8" ht="15">
      <c r="B10" s="33" t="s">
        <v>53</v>
      </c>
      <c r="C10" s="18">
        <v>80.737061</v>
      </c>
      <c r="D10" s="18">
        <v>0</v>
      </c>
      <c r="E10" s="18">
        <v>0.000188</v>
      </c>
      <c r="F10" s="18">
        <v>420</v>
      </c>
      <c r="G10" s="23">
        <f t="shared" si="0"/>
        <v>339.262939</v>
      </c>
      <c r="H10" s="11"/>
    </row>
    <row r="11" spans="2:8" ht="15">
      <c r="B11" s="33" t="s">
        <v>54</v>
      </c>
      <c r="C11" s="18">
        <v>80.737249</v>
      </c>
      <c r="D11" s="18">
        <v>0</v>
      </c>
      <c r="E11" s="18">
        <v>0.000187</v>
      </c>
      <c r="F11" s="18">
        <v>420</v>
      </c>
      <c r="G11" s="23">
        <f t="shared" si="0"/>
        <v>339.262751</v>
      </c>
      <c r="H11" s="11"/>
    </row>
    <row r="12" spans="2:8" ht="15">
      <c r="B12" s="33" t="s">
        <v>55</v>
      </c>
      <c r="C12" s="18">
        <v>80.737436</v>
      </c>
      <c r="D12" s="18">
        <v>0</v>
      </c>
      <c r="E12" s="18">
        <v>0.000186</v>
      </c>
      <c r="F12" s="18">
        <v>420</v>
      </c>
      <c r="G12" s="23">
        <f t="shared" si="0"/>
        <v>339.262564</v>
      </c>
      <c r="H12" s="11"/>
    </row>
    <row r="13" spans="2:8" ht="15.75" thickBot="1">
      <c r="B13" s="34" t="s">
        <v>56</v>
      </c>
      <c r="C13" s="9">
        <v>80.737622</v>
      </c>
      <c r="D13" s="9">
        <v>0</v>
      </c>
      <c r="E13" s="9">
        <v>0.000184</v>
      </c>
      <c r="F13" s="18">
        <v>420</v>
      </c>
      <c r="G13" s="23">
        <f t="shared" si="0"/>
        <v>339.262378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8" t="s">
        <v>14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50</v>
      </c>
      <c r="C7" s="18">
        <v>80.736495</v>
      </c>
      <c r="D7" s="22">
        <v>0</v>
      </c>
      <c r="E7" s="22">
        <v>0.000189</v>
      </c>
      <c r="F7" s="18">
        <v>400</v>
      </c>
      <c r="G7" s="23">
        <f>F7-C7</f>
        <v>319.263505</v>
      </c>
    </row>
    <row r="8" spans="2:7" ht="15">
      <c r="B8" s="6" t="s">
        <v>51</v>
      </c>
      <c r="C8" s="18">
        <v>80.736684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319.26331600000003</v>
      </c>
    </row>
    <row r="9" spans="2:7" ht="15">
      <c r="B9" s="7" t="s">
        <v>52</v>
      </c>
      <c r="C9" s="18">
        <v>80.736873</v>
      </c>
      <c r="D9" s="18">
        <v>0</v>
      </c>
      <c r="E9" s="18">
        <v>0.000188</v>
      </c>
      <c r="F9" s="18">
        <v>400</v>
      </c>
      <c r="G9" s="23">
        <f t="shared" si="0"/>
        <v>319.263127</v>
      </c>
    </row>
    <row r="10" spans="2:7" ht="15">
      <c r="B10" s="7" t="s">
        <v>53</v>
      </c>
      <c r="C10" s="18">
        <v>80.737061</v>
      </c>
      <c r="D10" s="18">
        <v>0</v>
      </c>
      <c r="E10" s="18">
        <v>0.000188</v>
      </c>
      <c r="F10" s="18">
        <v>400</v>
      </c>
      <c r="G10" s="23">
        <f t="shared" si="0"/>
        <v>319.262939</v>
      </c>
    </row>
    <row r="11" spans="2:7" ht="15">
      <c r="B11" s="7" t="s">
        <v>54</v>
      </c>
      <c r="C11" s="18">
        <v>80.737249</v>
      </c>
      <c r="D11" s="18">
        <v>0</v>
      </c>
      <c r="E11" s="18">
        <v>0.000187</v>
      </c>
      <c r="F11" s="18">
        <v>400</v>
      </c>
      <c r="G11" s="23">
        <f t="shared" si="0"/>
        <v>319.262751</v>
      </c>
    </row>
    <row r="12" spans="2:7" ht="15">
      <c r="B12" s="7" t="s">
        <v>55</v>
      </c>
      <c r="C12" s="18">
        <v>80.737436</v>
      </c>
      <c r="D12" s="18">
        <v>0</v>
      </c>
      <c r="E12" s="18">
        <v>0.000186</v>
      </c>
      <c r="F12" s="18">
        <v>400</v>
      </c>
      <c r="G12" s="23">
        <f t="shared" si="0"/>
        <v>319.262564</v>
      </c>
    </row>
    <row r="13" spans="2:7" ht="15.75" thickBot="1">
      <c r="B13" s="8" t="s">
        <v>56</v>
      </c>
      <c r="C13" s="9">
        <v>80.737622</v>
      </c>
      <c r="D13" s="9">
        <v>0</v>
      </c>
      <c r="E13" s="9">
        <v>0.000184</v>
      </c>
      <c r="F13" s="18">
        <v>400</v>
      </c>
      <c r="G13" s="23">
        <f t="shared" si="0"/>
        <v>319.262378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8" t="s">
        <v>10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743.389722</v>
      </c>
      <c r="D7" s="22">
        <v>2.056681</v>
      </c>
      <c r="E7" s="22">
        <v>0</v>
      </c>
      <c r="F7" s="17">
        <v>1900</v>
      </c>
      <c r="G7" s="23">
        <f>IF(F7-C7&gt;5,F7-C7,0)</f>
        <v>1156.610278</v>
      </c>
    </row>
    <row r="8" spans="2:7" ht="15">
      <c r="B8" s="32" t="s">
        <v>51</v>
      </c>
      <c r="C8" s="18">
        <v>741.333041</v>
      </c>
      <c r="D8" s="18">
        <v>2.870379</v>
      </c>
      <c r="E8" s="18">
        <v>0</v>
      </c>
      <c r="F8" s="17">
        <v>1900</v>
      </c>
      <c r="G8" s="23">
        <f aca="true" t="shared" si="0" ref="G8:G13">IF(F8-C8&gt;5,F8-C8,0)</f>
        <v>1158.6669590000001</v>
      </c>
    </row>
    <row r="9" spans="2:7" ht="15">
      <c r="B9" s="33" t="s">
        <v>52</v>
      </c>
      <c r="C9" s="18">
        <v>738.462662</v>
      </c>
      <c r="D9" s="18">
        <v>2.163149</v>
      </c>
      <c r="E9" s="18">
        <v>0</v>
      </c>
      <c r="F9" s="17">
        <v>1900</v>
      </c>
      <c r="G9" s="23">
        <f t="shared" si="0"/>
        <v>1161.537338</v>
      </c>
    </row>
    <row r="10" spans="2:7" ht="15">
      <c r="B10" s="33" t="s">
        <v>53</v>
      </c>
      <c r="C10" s="18">
        <v>736.299513</v>
      </c>
      <c r="D10" s="18">
        <v>0</v>
      </c>
      <c r="E10" s="18">
        <v>0.00184</v>
      </c>
      <c r="F10" s="17">
        <v>1900</v>
      </c>
      <c r="G10" s="23">
        <f t="shared" si="0"/>
        <v>1163.700487</v>
      </c>
    </row>
    <row r="11" spans="2:7" ht="15">
      <c r="B11" s="33" t="s">
        <v>54</v>
      </c>
      <c r="C11" s="18">
        <v>736.301353</v>
      </c>
      <c r="D11" s="18">
        <v>0</v>
      </c>
      <c r="E11" s="18">
        <v>0.002017</v>
      </c>
      <c r="F11" s="17">
        <v>1900</v>
      </c>
      <c r="G11" s="23">
        <f t="shared" si="0"/>
        <v>1163.6986470000002</v>
      </c>
    </row>
    <row r="12" spans="2:7" ht="15">
      <c r="B12" s="33" t="s">
        <v>55</v>
      </c>
      <c r="C12" s="18">
        <v>736.30337</v>
      </c>
      <c r="D12" s="18">
        <v>0</v>
      </c>
      <c r="E12" s="18">
        <v>0.001936</v>
      </c>
      <c r="F12" s="17">
        <v>1900</v>
      </c>
      <c r="G12" s="23">
        <f t="shared" si="0"/>
        <v>1163.69663</v>
      </c>
    </row>
    <row r="13" spans="2:7" ht="15.75" thickBot="1">
      <c r="B13" s="34" t="s">
        <v>56</v>
      </c>
      <c r="C13" s="9">
        <v>736.305306</v>
      </c>
      <c r="D13" s="9">
        <v>1.004665</v>
      </c>
      <c r="E13" s="9">
        <v>0</v>
      </c>
      <c r="F13" s="17">
        <v>1900</v>
      </c>
      <c r="G13" s="23">
        <f t="shared" si="0"/>
        <v>1163.694694</v>
      </c>
    </row>
    <row r="16" spans="2:9" ht="15">
      <c r="B16" s="69" t="s">
        <v>32</v>
      </c>
      <c r="C16" s="69"/>
      <c r="D16" s="69"/>
      <c r="E16" s="69"/>
      <c r="F16" s="69"/>
      <c r="G16" s="69"/>
      <c r="H16" s="69"/>
      <c r="I16" s="69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8" t="s">
        <v>11</v>
      </c>
      <c r="C3" s="68"/>
      <c r="D3" s="68"/>
      <c r="E3" s="68"/>
      <c r="F3" s="68"/>
      <c r="G3" s="68"/>
      <c r="H3" s="13"/>
    </row>
    <row r="4" spans="1:8" ht="18" thickBot="1">
      <c r="A4" s="1"/>
      <c r="B4" s="11"/>
      <c r="C4" s="11"/>
      <c r="D4" s="11"/>
      <c r="E4" s="11"/>
      <c r="G4" s="19" t="s">
        <v>2</v>
      </c>
      <c r="H4" s="11"/>
    </row>
    <row r="5" spans="2:8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13046.055887604</v>
      </c>
      <c r="D7" s="22">
        <v>16.064982</v>
      </c>
      <c r="E7" s="22">
        <v>0.000421</v>
      </c>
      <c r="F7" s="26">
        <f>'[1]Всі_ПСГ'!$F$8</f>
        <v>17050</v>
      </c>
      <c r="G7" s="23">
        <f>IF(F7-C7&gt;5,F7-C7,0)</f>
        <v>4003.9441123960005</v>
      </c>
    </row>
    <row r="8" spans="2:8" ht="15">
      <c r="B8" s="32" t="s">
        <v>51</v>
      </c>
      <c r="C8" s="18">
        <v>13029.991326604</v>
      </c>
      <c r="D8" s="18">
        <v>16.880879</v>
      </c>
      <c r="E8" s="18">
        <v>0.000421</v>
      </c>
      <c r="F8" s="26">
        <f>'[1]Всі_ПСГ'!$F$8</f>
        <v>17050</v>
      </c>
      <c r="G8" s="23">
        <f aca="true" t="shared" si="0" ref="G8:G13">IF(F8-C8&gt;5,F8-C8,0)</f>
        <v>4020.0086733959997</v>
      </c>
      <c r="H8" s="11"/>
    </row>
    <row r="9" spans="2:8" ht="15">
      <c r="B9" s="33" t="s">
        <v>52</v>
      </c>
      <c r="C9" s="18">
        <v>13013.110868604</v>
      </c>
      <c r="D9" s="18">
        <v>15.668239</v>
      </c>
      <c r="E9" s="18">
        <v>0.000426</v>
      </c>
      <c r="F9" s="26">
        <f>'[1]Всі_ПСГ'!$F$8</f>
        <v>17050</v>
      </c>
      <c r="G9" s="23">
        <f t="shared" si="0"/>
        <v>4036.8891313959994</v>
      </c>
      <c r="H9" s="11"/>
    </row>
    <row r="10" spans="2:8" ht="15">
      <c r="B10" s="33" t="s">
        <v>53</v>
      </c>
      <c r="C10" s="18">
        <v>12997.443055604</v>
      </c>
      <c r="D10" s="18">
        <v>15.612637</v>
      </c>
      <c r="E10" s="18">
        <v>0.000421</v>
      </c>
      <c r="F10" s="26">
        <f>'[1]Всі_ПСГ'!$F$8</f>
        <v>17050</v>
      </c>
      <c r="G10" s="23">
        <f t="shared" si="0"/>
        <v>4052.5569443959994</v>
      </c>
      <c r="H10" s="11"/>
    </row>
    <row r="11" spans="2:8" ht="15">
      <c r="B11" s="33" t="s">
        <v>54</v>
      </c>
      <c r="C11" s="18">
        <v>12981.830839604</v>
      </c>
      <c r="D11" s="18">
        <v>14.088106</v>
      </c>
      <c r="E11" s="18">
        <v>0.000421</v>
      </c>
      <c r="F11" s="26">
        <f>'[1]Всі_ПСГ'!$F$8</f>
        <v>17050</v>
      </c>
      <c r="G11" s="23">
        <f t="shared" si="0"/>
        <v>4068.1691603960007</v>
      </c>
      <c r="H11" s="11"/>
    </row>
    <row r="12" spans="2:8" ht="15">
      <c r="B12" s="33" t="s">
        <v>55</v>
      </c>
      <c r="C12" s="18">
        <v>12967.743154604</v>
      </c>
      <c r="D12" s="18">
        <v>13.73637</v>
      </c>
      <c r="E12" s="18">
        <v>0.000421</v>
      </c>
      <c r="F12" s="26">
        <f>'[1]Всі_ПСГ'!$F$8</f>
        <v>17050</v>
      </c>
      <c r="G12" s="23">
        <f t="shared" si="0"/>
        <v>4082.2568453959993</v>
      </c>
      <c r="H12" s="11"/>
    </row>
    <row r="13" spans="2:8" ht="15.75" thickBot="1">
      <c r="B13" s="34" t="s">
        <v>56</v>
      </c>
      <c r="C13" s="9">
        <v>12954.007205604</v>
      </c>
      <c r="D13" s="9">
        <v>14.980607</v>
      </c>
      <c r="E13" s="9">
        <v>0.000429</v>
      </c>
      <c r="F13" s="26">
        <f>'[1]Всі_ПСГ'!$F$8</f>
        <v>17050</v>
      </c>
      <c r="G13" s="23">
        <f t="shared" si="0"/>
        <v>4095.992794395999</v>
      </c>
      <c r="H13" s="11"/>
    </row>
    <row r="15" spans="2:9" ht="15">
      <c r="B15" s="69" t="s">
        <v>33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8" t="s">
        <v>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21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2147.012915</v>
      </c>
      <c r="D7" s="22">
        <v>0</v>
      </c>
      <c r="E7" s="22">
        <v>0.000641</v>
      </c>
      <c r="F7" s="18">
        <v>2150</v>
      </c>
      <c r="G7" s="23">
        <f>IF(F7-C7&gt;5,F7-C7,0)</f>
        <v>0</v>
      </c>
    </row>
    <row r="8" spans="2:7" ht="15">
      <c r="B8" s="32" t="s">
        <v>51</v>
      </c>
      <c r="C8" s="18">
        <v>2147.013556</v>
      </c>
      <c r="D8" s="18">
        <v>0</v>
      </c>
      <c r="E8" s="18">
        <v>0.00064</v>
      </c>
      <c r="F8" s="18">
        <v>2150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2147.014196</v>
      </c>
      <c r="D9" s="18">
        <v>0</v>
      </c>
      <c r="E9" s="18">
        <v>0.00064</v>
      </c>
      <c r="F9" s="18">
        <v>2150</v>
      </c>
      <c r="G9" s="23">
        <f t="shared" si="0"/>
        <v>0</v>
      </c>
    </row>
    <row r="10" spans="2:7" ht="15">
      <c r="B10" s="33" t="s">
        <v>53</v>
      </c>
      <c r="C10" s="18">
        <v>2147.014836</v>
      </c>
      <c r="D10" s="18">
        <v>0</v>
      </c>
      <c r="E10" s="18">
        <v>0.00064</v>
      </c>
      <c r="F10" s="18">
        <v>2150</v>
      </c>
      <c r="G10" s="23">
        <f t="shared" si="0"/>
        <v>0</v>
      </c>
    </row>
    <row r="11" spans="2:7" ht="15">
      <c r="B11" s="33" t="s">
        <v>54</v>
      </c>
      <c r="C11" s="18">
        <v>2147.015476</v>
      </c>
      <c r="D11" s="18">
        <v>0</v>
      </c>
      <c r="E11" s="18">
        <v>0.00064</v>
      </c>
      <c r="F11" s="18">
        <v>2150</v>
      </c>
      <c r="G11" s="23">
        <f t="shared" si="0"/>
        <v>0</v>
      </c>
    </row>
    <row r="12" spans="2:7" ht="15">
      <c r="B12" s="33" t="s">
        <v>55</v>
      </c>
      <c r="C12" s="18">
        <v>2147.016116</v>
      </c>
      <c r="D12" s="18">
        <v>0</v>
      </c>
      <c r="E12" s="18">
        <v>0.00064</v>
      </c>
      <c r="F12" s="18">
        <v>2150</v>
      </c>
      <c r="G12" s="23">
        <f t="shared" si="0"/>
        <v>0</v>
      </c>
    </row>
    <row r="13" spans="2:7" ht="15.75" thickBot="1">
      <c r="B13" s="34" t="s">
        <v>56</v>
      </c>
      <c r="C13" s="9">
        <v>2147.016756</v>
      </c>
      <c r="D13" s="9">
        <v>0</v>
      </c>
      <c r="E13" s="9">
        <v>0.00064</v>
      </c>
      <c r="F13" s="18">
        <v>2150</v>
      </c>
      <c r="G13" s="23">
        <f t="shared" si="0"/>
        <v>0</v>
      </c>
    </row>
    <row r="16" spans="2:10" ht="15">
      <c r="B16" s="69" t="s">
        <v>34</v>
      </c>
      <c r="C16" s="69"/>
      <c r="D16" s="69"/>
      <c r="E16" s="69"/>
      <c r="F16" s="69"/>
      <c r="G16" s="69"/>
      <c r="H16" s="69"/>
      <c r="I16" s="69"/>
      <c r="J16" s="69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8" t="s">
        <v>9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1337.446988</v>
      </c>
      <c r="D7" s="22">
        <v>4.18104</v>
      </c>
      <c r="E7" s="22">
        <v>0</v>
      </c>
      <c r="F7" s="18">
        <v>1920</v>
      </c>
      <c r="G7" s="23">
        <f>IF(F7-C7&gt;5,F7-C7,0)</f>
        <v>582.5530120000001</v>
      </c>
    </row>
    <row r="8" spans="2:7" ht="15">
      <c r="B8" s="32" t="s">
        <v>51</v>
      </c>
      <c r="C8" s="18">
        <v>1333.265948</v>
      </c>
      <c r="D8" s="18">
        <v>2.401321</v>
      </c>
      <c r="E8" s="18">
        <v>0</v>
      </c>
      <c r="F8" s="18">
        <v>1920</v>
      </c>
      <c r="G8" s="23">
        <f aca="true" t="shared" si="0" ref="G8:G13">IF(F8-C8&gt;5,F8-C8,0)</f>
        <v>586.734052</v>
      </c>
    </row>
    <row r="9" spans="2:7" ht="15">
      <c r="B9" s="33" t="s">
        <v>52</v>
      </c>
      <c r="C9" s="18">
        <v>1330.864627</v>
      </c>
      <c r="D9" s="18">
        <v>0</v>
      </c>
      <c r="E9" s="18">
        <v>0.003196</v>
      </c>
      <c r="F9" s="18">
        <v>1920</v>
      </c>
      <c r="G9" s="23">
        <f t="shared" si="0"/>
        <v>589.1353730000001</v>
      </c>
    </row>
    <row r="10" spans="2:7" ht="15">
      <c r="B10" s="33" t="s">
        <v>53</v>
      </c>
      <c r="C10" s="18">
        <v>1330.867823</v>
      </c>
      <c r="D10" s="18">
        <v>0</v>
      </c>
      <c r="E10" s="18">
        <v>0.000739</v>
      </c>
      <c r="F10" s="18">
        <v>1920</v>
      </c>
      <c r="G10" s="23">
        <f t="shared" si="0"/>
        <v>589.132177</v>
      </c>
    </row>
    <row r="11" spans="2:7" ht="15">
      <c r="B11" s="33" t="s">
        <v>54</v>
      </c>
      <c r="C11" s="18">
        <v>1330.868562</v>
      </c>
      <c r="D11" s="18">
        <v>0</v>
      </c>
      <c r="E11" s="18">
        <v>0.000748</v>
      </c>
      <c r="F11" s="18">
        <v>1920</v>
      </c>
      <c r="G11" s="23">
        <f t="shared" si="0"/>
        <v>589.1314379999999</v>
      </c>
    </row>
    <row r="12" spans="2:7" ht="15">
      <c r="B12" s="33" t="s">
        <v>55</v>
      </c>
      <c r="C12" s="18">
        <v>1330.86931</v>
      </c>
      <c r="D12" s="18">
        <v>0</v>
      </c>
      <c r="E12" s="18">
        <v>0.001466</v>
      </c>
      <c r="F12" s="18">
        <v>1920</v>
      </c>
      <c r="G12" s="23">
        <f t="shared" si="0"/>
        <v>589.13069</v>
      </c>
    </row>
    <row r="13" spans="2:7" ht="15.75" thickBot="1">
      <c r="B13" s="34" t="s">
        <v>56</v>
      </c>
      <c r="C13" s="9">
        <v>1330.870776</v>
      </c>
      <c r="D13" s="9">
        <v>0.857358</v>
      </c>
      <c r="E13" s="9">
        <v>0</v>
      </c>
      <c r="F13" s="18">
        <v>1920</v>
      </c>
      <c r="G13" s="23">
        <f t="shared" si="0"/>
        <v>589.129224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8" t="s">
        <v>12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2297.354691</v>
      </c>
      <c r="D7" s="22">
        <v>0</v>
      </c>
      <c r="E7" s="22">
        <v>0.001953</v>
      </c>
      <c r="F7" s="18">
        <v>2300</v>
      </c>
      <c r="G7" s="23">
        <f aca="true" t="shared" si="0" ref="G7:G13">IF(F7-C7&gt;3,F7-C7,0)</f>
        <v>0</v>
      </c>
    </row>
    <row r="8" spans="2:7" ht="15">
      <c r="B8" s="32" t="s">
        <v>51</v>
      </c>
      <c r="C8" s="18">
        <v>2297.356644</v>
      </c>
      <c r="D8" s="18">
        <v>0</v>
      </c>
      <c r="E8" s="18">
        <v>8.7E-05</v>
      </c>
      <c r="F8" s="18">
        <v>2300</v>
      </c>
      <c r="G8" s="23">
        <f t="shared" si="0"/>
        <v>0</v>
      </c>
    </row>
    <row r="9" spans="2:7" ht="15">
      <c r="B9" s="33" t="s">
        <v>52</v>
      </c>
      <c r="C9" s="18">
        <v>2297.356731</v>
      </c>
      <c r="D9" s="18">
        <v>0</v>
      </c>
      <c r="E9" s="18">
        <v>8.8E-05</v>
      </c>
      <c r="F9" s="18">
        <v>2300</v>
      </c>
      <c r="G9" s="23">
        <f t="shared" si="0"/>
        <v>0</v>
      </c>
    </row>
    <row r="10" spans="2:7" ht="15">
      <c r="B10" s="33" t="s">
        <v>53</v>
      </c>
      <c r="C10" s="18">
        <v>2297.356819</v>
      </c>
      <c r="D10" s="18">
        <v>0</v>
      </c>
      <c r="E10" s="18">
        <v>8.8E-05</v>
      </c>
      <c r="F10" s="18">
        <v>2300</v>
      </c>
      <c r="G10" s="23">
        <f t="shared" si="0"/>
        <v>0</v>
      </c>
    </row>
    <row r="11" spans="2:7" ht="15">
      <c r="B11" s="33" t="s">
        <v>54</v>
      </c>
      <c r="C11" s="18">
        <v>2297.356907</v>
      </c>
      <c r="D11" s="18">
        <v>0</v>
      </c>
      <c r="E11" s="18">
        <v>8.9E-05</v>
      </c>
      <c r="F11" s="18">
        <v>2300</v>
      </c>
      <c r="G11" s="23">
        <f t="shared" si="0"/>
        <v>0</v>
      </c>
    </row>
    <row r="12" spans="2:7" ht="15">
      <c r="B12" s="33" t="s">
        <v>55</v>
      </c>
      <c r="C12" s="18">
        <v>2297.356996</v>
      </c>
      <c r="D12" s="18">
        <v>0</v>
      </c>
      <c r="E12" s="18">
        <v>8.9E-05</v>
      </c>
      <c r="F12" s="18">
        <v>2300</v>
      </c>
      <c r="G12" s="23">
        <f t="shared" si="0"/>
        <v>0</v>
      </c>
    </row>
    <row r="13" spans="2:7" ht="15.75" thickBot="1">
      <c r="B13" s="34" t="s">
        <v>56</v>
      </c>
      <c r="C13" s="9">
        <v>2297.357085</v>
      </c>
      <c r="D13" s="9">
        <v>0</v>
      </c>
      <c r="E13" s="9">
        <v>8.9E-05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8" t="s">
        <v>18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6.04642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32" t="s">
        <v>51</v>
      </c>
      <c r="C8" s="18">
        <v>6.046501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33" t="s">
        <v>52</v>
      </c>
      <c r="C9" s="18">
        <v>6.046582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33" t="s">
        <v>53</v>
      </c>
      <c r="C10" s="18">
        <v>6.046663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33" t="s">
        <v>54</v>
      </c>
      <c r="C11" s="18">
        <v>6.046744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33" t="s">
        <v>55</v>
      </c>
      <c r="C12" s="18">
        <v>6.046825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4" t="s">
        <v>56</v>
      </c>
      <c r="C13" s="9">
        <v>6.046906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9" t="s">
        <v>35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70" t="s">
        <v>20</v>
      </c>
      <c r="C3" s="70"/>
      <c r="D3" s="70"/>
      <c r="E3" s="70"/>
      <c r="F3" s="70"/>
      <c r="G3" s="70"/>
      <c r="H3" s="70"/>
    </row>
    <row r="4" spans="2:8" ht="18" thickBot="1">
      <c r="B4" s="14"/>
      <c r="C4" s="14"/>
      <c r="D4" s="14"/>
      <c r="E4" s="14"/>
      <c r="F4" s="14"/>
      <c r="G4" s="19" t="s">
        <v>2</v>
      </c>
      <c r="H4" s="35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36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6"/>
    </row>
    <row r="7" spans="2:8" ht="15">
      <c r="B7" s="32" t="s">
        <v>50</v>
      </c>
      <c r="C7" s="18">
        <v>1435.308002</v>
      </c>
      <c r="D7" s="22">
        <v>0</v>
      </c>
      <c r="E7" s="22">
        <v>0.001177</v>
      </c>
      <c r="F7" s="18">
        <v>1500</v>
      </c>
      <c r="G7" s="23">
        <f>IF(F7-C7&gt;5,F7-C7,0)</f>
        <v>64.69199800000001</v>
      </c>
      <c r="H7" s="36"/>
    </row>
    <row r="8" spans="2:8" ht="15">
      <c r="B8" s="32" t="s">
        <v>51</v>
      </c>
      <c r="C8" s="18">
        <v>1435.309179</v>
      </c>
      <c r="D8" s="18">
        <v>0</v>
      </c>
      <c r="E8" s="18">
        <v>0.001723</v>
      </c>
      <c r="F8" s="18">
        <v>1500</v>
      </c>
      <c r="G8" s="23">
        <f aca="true" t="shared" si="0" ref="G8:G13">IF(F8-C8&gt;5,F8-C8,0)</f>
        <v>64.69082099999991</v>
      </c>
      <c r="H8" s="36"/>
    </row>
    <row r="9" spans="2:8" ht="15">
      <c r="B9" s="33" t="s">
        <v>52</v>
      </c>
      <c r="C9" s="18">
        <v>1435.310902</v>
      </c>
      <c r="D9" s="18">
        <v>0</v>
      </c>
      <c r="E9" s="18">
        <v>0.001259</v>
      </c>
      <c r="F9" s="18">
        <v>1500</v>
      </c>
      <c r="G9" s="23">
        <f t="shared" si="0"/>
        <v>64.68909800000006</v>
      </c>
      <c r="H9" s="36"/>
    </row>
    <row r="10" spans="2:8" ht="15">
      <c r="B10" s="33" t="s">
        <v>53</v>
      </c>
      <c r="C10" s="18">
        <v>1435.312161</v>
      </c>
      <c r="D10" s="18">
        <v>0</v>
      </c>
      <c r="E10" s="18">
        <v>0.000274</v>
      </c>
      <c r="F10" s="18">
        <v>1500</v>
      </c>
      <c r="G10" s="23">
        <f t="shared" si="0"/>
        <v>64.68783899999994</v>
      </c>
      <c r="H10" s="36"/>
    </row>
    <row r="11" spans="2:8" ht="15">
      <c r="B11" s="33" t="s">
        <v>54</v>
      </c>
      <c r="C11" s="18">
        <v>1435.312435</v>
      </c>
      <c r="D11" s="18">
        <v>0</v>
      </c>
      <c r="E11" s="18">
        <v>0.000274</v>
      </c>
      <c r="F11" s="18">
        <v>1500</v>
      </c>
      <c r="G11" s="23">
        <f t="shared" si="0"/>
        <v>64.68756499999995</v>
      </c>
      <c r="H11" s="36"/>
    </row>
    <row r="12" spans="2:7" ht="15">
      <c r="B12" s="33" t="s">
        <v>55</v>
      </c>
      <c r="C12" s="18">
        <v>1435.312709</v>
      </c>
      <c r="D12" s="18">
        <v>0</v>
      </c>
      <c r="E12" s="18">
        <v>0.000274</v>
      </c>
      <c r="F12" s="18">
        <v>1500</v>
      </c>
      <c r="G12" s="23">
        <f t="shared" si="0"/>
        <v>64.68729099999996</v>
      </c>
    </row>
    <row r="13" spans="2:7" ht="15.75" thickBot="1">
      <c r="B13" s="34" t="s">
        <v>56</v>
      </c>
      <c r="C13" s="9">
        <v>1435.312983</v>
      </c>
      <c r="D13" s="9">
        <v>1.100114</v>
      </c>
      <c r="E13" s="9">
        <v>0</v>
      </c>
      <c r="F13" s="18">
        <v>1500</v>
      </c>
      <c r="G13" s="23">
        <f t="shared" si="0"/>
        <v>64.68701699999997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8" t="s">
        <v>17</v>
      </c>
      <c r="C3" s="68"/>
      <c r="D3" s="68"/>
      <c r="E3" s="68"/>
      <c r="F3" s="68"/>
      <c r="G3" s="68"/>
      <c r="H3" s="10"/>
      <c r="I3" s="10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908.508353</v>
      </c>
      <c r="D7" s="22">
        <v>0</v>
      </c>
      <c r="E7" s="22">
        <v>3.9E-05</v>
      </c>
      <c r="F7" s="18">
        <v>1300</v>
      </c>
      <c r="G7" s="23">
        <f>IF(F7-C7&gt;5,F7-C7,0)</f>
        <v>391.49164699999994</v>
      </c>
    </row>
    <row r="8" spans="2:7" ht="15">
      <c r="B8" s="32" t="s">
        <v>51</v>
      </c>
      <c r="C8" s="18">
        <v>908.508392</v>
      </c>
      <c r="D8" s="18">
        <v>2.223059</v>
      </c>
      <c r="E8" s="18">
        <v>0</v>
      </c>
      <c r="F8" s="18">
        <v>1300</v>
      </c>
      <c r="G8" s="23">
        <f aca="true" t="shared" si="0" ref="G8:G13">IF(F8-C8&gt;5,F8-C8,0)</f>
        <v>391.49160800000004</v>
      </c>
    </row>
    <row r="9" spans="2:7" ht="15">
      <c r="B9" s="33" t="s">
        <v>52</v>
      </c>
      <c r="C9" s="18">
        <v>906.285333</v>
      </c>
      <c r="D9" s="18">
        <v>4.636875</v>
      </c>
      <c r="E9" s="18">
        <v>0</v>
      </c>
      <c r="F9" s="18">
        <v>1300</v>
      </c>
      <c r="G9" s="23">
        <f t="shared" si="0"/>
        <v>393.71466699999996</v>
      </c>
    </row>
    <row r="10" spans="2:7" ht="15">
      <c r="B10" s="33" t="s">
        <v>53</v>
      </c>
      <c r="C10" s="18">
        <v>901.648458</v>
      </c>
      <c r="D10" s="18">
        <v>5.474794</v>
      </c>
      <c r="E10" s="18">
        <v>0</v>
      </c>
      <c r="F10" s="18">
        <v>1300</v>
      </c>
      <c r="G10" s="23">
        <f t="shared" si="0"/>
        <v>398.351542</v>
      </c>
    </row>
    <row r="11" spans="2:7" ht="15">
      <c r="B11" s="33" t="s">
        <v>54</v>
      </c>
      <c r="C11" s="18">
        <v>896.173664</v>
      </c>
      <c r="D11" s="18">
        <v>6.314633</v>
      </c>
      <c r="E11" s="18">
        <v>0</v>
      </c>
      <c r="F11" s="18">
        <v>1300</v>
      </c>
      <c r="G11" s="23">
        <f t="shared" si="0"/>
        <v>403.82633599999997</v>
      </c>
    </row>
    <row r="12" spans="2:7" ht="15">
      <c r="B12" s="33" t="s">
        <v>55</v>
      </c>
      <c r="C12" s="18">
        <v>889.859031</v>
      </c>
      <c r="D12" s="18">
        <v>7.033611</v>
      </c>
      <c r="E12" s="18">
        <v>0</v>
      </c>
      <c r="F12" s="18">
        <v>1300</v>
      </c>
      <c r="G12" s="23">
        <f t="shared" si="0"/>
        <v>410.14096900000004</v>
      </c>
    </row>
    <row r="13" spans="2:7" ht="15.75" thickBot="1">
      <c r="B13" s="34" t="s">
        <v>56</v>
      </c>
      <c r="C13" s="9">
        <v>882.82542</v>
      </c>
      <c r="D13" s="9">
        <v>7.003603</v>
      </c>
      <c r="E13" s="9">
        <v>0</v>
      </c>
      <c r="F13" s="18">
        <v>1300</v>
      </c>
      <c r="G13" s="23">
        <f t="shared" si="0"/>
        <v>417.17458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Рекало Александр Борисович</dc:creator>
  <cp:keywords/>
  <dc:description/>
  <cp:lastModifiedBy>Рекало Александр Борисович</cp:lastModifiedBy>
  <dcterms:created xsi:type="dcterms:W3CDTF">2014-05-12T11:32:09Z</dcterms:created>
  <dcterms:modified xsi:type="dcterms:W3CDTF">2020-11-30T13:43:00Z</dcterms:modified>
  <cp:category/>
  <cp:version/>
  <cp:contentType/>
  <cp:contentStatus/>
</cp:coreProperties>
</file>