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Всі_ПСГ" sheetId="1" r:id="rId1"/>
    <sheet name="ПСГ Угерське" sheetId="2" r:id="rId2"/>
    <sheet name="ПСГ Б-Волицько Угерське" sheetId="3" r:id="rId3"/>
    <sheet name="ПСГ Дашавське" sheetId="4" r:id="rId4"/>
    <sheet name="ПСГ Опарське" sheetId="5" r:id="rId5"/>
    <sheet name="ПСГ Богородчанське" sheetId="6" r:id="rId6"/>
    <sheet name="ПСГ Олишівське" sheetId="7" r:id="rId7"/>
    <sheet name="ПСГ Мрин" sheetId="8" r:id="rId8"/>
    <sheet name="ПСГ Солохівське" sheetId="9" r:id="rId9"/>
    <sheet name="ПСГ Пролетарське" sheetId="10" r:id="rId10"/>
    <sheet name="ПСГ Кегичівське" sheetId="11" r:id="rId11"/>
    <sheet name="ПСГ Краснопопівське" sheetId="12" r:id="rId12"/>
    <sheet name="ПСГ Вергунське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<sst xmlns="http://schemas.openxmlformats.org/spreadsheetml/2006/main" count="210" uniqueCount="57">
  <si>
    <t xml:space="preserve">Вільна потужність </t>
  </si>
  <si>
    <t>Дата</t>
  </si>
  <si>
    <r>
      <t>(млн.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при 20</t>
    </r>
    <r>
      <rPr>
        <vertAlign val="super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>С)</t>
    </r>
  </si>
  <si>
    <t>Назва об'єкту</t>
  </si>
  <si>
    <t>Зберігається</t>
  </si>
  <si>
    <t>Закачано</t>
  </si>
  <si>
    <t>Відібрано</t>
  </si>
  <si>
    <t>Проектна потужність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</si>
  <si>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</si>
  <si>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</si>
  <si>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</si>
  <si>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</si>
  <si>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</si>
  <si>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</si>
  <si>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</si>
  <si>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</si>
  <si>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</si>
  <si>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</si>
  <si>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Олишівському ПСГ</t>
  </si>
  <si>
    <t>ПСГ Мринське</t>
  </si>
  <si>
    <t>Оперативні дані по Мринскому ПСГ</t>
  </si>
  <si>
    <t xml:space="preserve">Зберігається * </t>
  </si>
  <si>
    <t>Зберігається*</t>
  </si>
  <si>
    <t>ПСГ Угерське (XIV-XV)</t>
  </si>
  <si>
    <t>ПСГ Більче-Волицько-Угерське</t>
  </si>
  <si>
    <t>ПСГ Дашавське</t>
  </si>
  <si>
    <t>ПСГ Опарське</t>
  </si>
  <si>
    <t>ПСГ Богородчанське</t>
  </si>
  <si>
    <t>ПСГ Олишівське</t>
  </si>
  <si>
    <t xml:space="preserve">ПСГ Солохівське </t>
  </si>
  <si>
    <t>ПСГ Пролетарське</t>
  </si>
  <si>
    <t>ПСГ Кегичівське</t>
  </si>
  <si>
    <t>* Обсяг зберігання газу показано без врахування активного газу довгострокового зберігання – 250 млн. куб м</t>
  </si>
  <si>
    <t>* Обсяг зберігання газу показано без врахування активного газу довгострокового зберігання – 3700 млн. куб м</t>
  </si>
  <si>
    <t>* Обсяг зберігання газу показано без врахування активного газу довгострокового зберігання – 622 млн. куб м</t>
  </si>
  <si>
    <t>* Обсяг зберігання газу показано без врахування активного газу довгострокового зберігання – 90 млн. куб м</t>
  </si>
  <si>
    <t>Стан об'єкту</t>
  </si>
  <si>
    <t>Закачано за добу</t>
  </si>
  <si>
    <t>Відібрано за добу</t>
  </si>
  <si>
    <t>Активний газ довгострокового зберігіння</t>
  </si>
  <si>
    <t>ВСЬОГО :</t>
  </si>
  <si>
    <t>в тому числі:</t>
  </si>
  <si>
    <t>Технологічно-
активний газ</t>
  </si>
  <si>
    <t>Загальний обсяг закачаного газу</t>
  </si>
  <si>
    <t>ПСГ Вергунське*</t>
  </si>
  <si>
    <t>* Вергунське ПСГ знаходиться на тимчасово непідконтрольній Україні території</t>
  </si>
  <si>
    <t>Вільна потужність :</t>
  </si>
  <si>
    <t>Не планується закачування/відбір газу в/з ПСГ</t>
  </si>
  <si>
    <t>ПСГ Краснопопівське</t>
  </si>
  <si>
    <t>Оперативні дані взаємодії між  АТ "Укртрансгаз"  та  ТОВ "Оператор ГТС України" за  02.10.2020</t>
  </si>
  <si>
    <t>02.10.2020</t>
  </si>
  <si>
    <t>01.10.2020</t>
  </si>
  <si>
    <t>30.09.2020</t>
  </si>
  <si>
    <t>29.09.2020</t>
  </si>
  <si>
    <t>28.09.2020</t>
  </si>
  <si>
    <t>27.09.2020</t>
  </si>
  <si>
    <t>26.09.2020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</si>
</sst>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7" fillId="0" borderId="16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27" xfId="0" applyFill="1" applyBorder="1" applyAlignment="1">
      <alignment/>
    </xf>
    <xf numFmtId="2" fontId="0" fillId="0" borderId="28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6" fillId="0" borderId="29" xfId="0" applyFont="1" applyBorder="1" applyAlignment="1">
      <alignment/>
    </xf>
    <xf numFmtId="0" fontId="0" fillId="0" borderId="0" xfId="0" applyAlignment="1">
      <alignment/>
    </xf>
    <xf numFmtId="0" fontId="27" fillId="0" borderId="27" xfId="0" applyFont="1" applyBorder="1" applyAlignment="1">
      <alignment horizontal="center"/>
    </xf>
    <xf numFmtId="2" fontId="27" fillId="0" borderId="28" xfId="0" applyNumberFormat="1" applyFont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0" xfId="0" applyAlignment="1">
      <alignment/>
    </xf>
    <xf numFmtId="0" fontId="27" fillId="0" borderId="20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27" fillId="0" borderId="0" xfId="0" applyFont="1" applyBorder="1" applyAlignment="1">
      <alignment/>
    </xf>
    <xf numFmtId="0" fontId="27" fillId="0" borderId="31" xfId="0" applyFont="1" applyBorder="1" applyAlignment="1">
      <alignment/>
    </xf>
    <xf numFmtId="2" fontId="27" fillId="0" borderId="32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2" fontId="27" fillId="0" borderId="34" xfId="0" applyNumberFormat="1" applyFont="1" applyBorder="1" applyAlignment="1">
      <alignment horizontal="center" vertical="center"/>
    </xf>
    <xf numFmtId="0" fontId="36" fillId="0" borderId="29" xfId="0" applyFont="1" applyBorder="1" applyAlignment="1">
      <alignment wrapText="1"/>
    </xf>
    <xf numFmtId="0" fontId="0" fillId="0" borderId="0" xfId="0" applyAlignment="1">
      <alignment horizontal="left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33" borderId="35" xfId="0" applyFont="1" applyFill="1" applyBorder="1" applyAlignment="1">
      <alignment horizontal="center" vertical="center" wrapText="1"/>
    </xf>
    <xf numFmtId="0" fontId="27" fillId="33" borderId="36" xfId="0" applyFont="1" applyFill="1" applyBorder="1" applyAlignment="1">
      <alignment horizontal="center" vertical="center" wrapText="1"/>
    </xf>
    <xf numFmtId="0" fontId="27" fillId="33" borderId="37" xfId="0" applyFont="1" applyFill="1" applyBorder="1" applyAlignment="1">
      <alignment/>
    </xf>
    <xf numFmtId="0" fontId="0" fillId="33" borderId="37" xfId="0" applyFill="1" applyBorder="1" applyAlignment="1">
      <alignment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7" fillId="0" borderId="0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B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42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9" t="s">
        <v>49</v>
      </c>
      <c r="C3" s="59"/>
      <c r="D3" s="59"/>
      <c r="E3" s="59"/>
      <c r="F3" s="59"/>
      <c r="G3" s="59"/>
      <c r="H3" s="59"/>
      <c r="I3" s="59"/>
      <c r="J3" s="59"/>
      <c r="K3" s="59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/>
    </row>
    <row r="6" spans="2:9" s="47" customFormat="1" ht="15">
      <c r="B6" s="60" t="s">
        <v>3</v>
      </c>
      <c r="C6" s="62" t="s">
        <v>43</v>
      </c>
      <c r="D6" s="64" t="s">
        <v>41</v>
      </c>
      <c r="E6" s="65"/>
      <c r="F6" s="60" t="s">
        <v>37</v>
      </c>
      <c r="G6" s="60" t="s">
        <v>38</v>
      </c>
      <c r="H6" s="60" t="s">
        <v>7</v>
      </c>
      <c r="I6" s="66" t="s">
        <v>36</v>
      </c>
    </row>
    <row r="7" spans="2:9" ht="45">
      <c r="B7" s="61"/>
      <c r="C7" s="63"/>
      <c r="D7" s="48" t="s">
        <v>39</v>
      </c>
      <c r="E7" s="49" t="s">
        <v>42</v>
      </c>
      <c r="F7" s="61"/>
      <c r="G7" s="61"/>
      <c r="H7" s="61"/>
      <c r="I7" s="67"/>
    </row>
    <row r="8" spans="2:9" ht="15.75" thickBot="1">
      <c r="B8" s="2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2:9" ht="15">
      <c r="B9" s="29" t="s">
        <v>23</v>
      </c>
      <c r="C9" s="17">
        <f>E9+D9</f>
        <v>986.30337</v>
      </c>
      <c r="D9" s="17">
        <v>250</v>
      </c>
      <c r="E9" s="17">
        <f>'ПСГ Угерське'!C7</f>
        <v>736.30337</v>
      </c>
      <c r="F9" s="17">
        <f>'ПСГ Угерське'!D7</f>
        <v>0</v>
      </c>
      <c r="G9" s="17">
        <f>'ПСГ Угерське'!E7</f>
        <v>0.001936</v>
      </c>
      <c r="H9" s="17">
        <v>1900</v>
      </c>
      <c r="I9" s="41" t="str">
        <f>IF(H9-C9&lt;5,"ПСГ закачано в повному обсязі"," ")</f>
        <v> </v>
      </c>
    </row>
    <row r="10" spans="2:9" ht="15">
      <c r="B10" s="30" t="s">
        <v>24</v>
      </c>
      <c r="C10" s="17">
        <f aca="true" t="shared" si="0" ref="C10:C19">E10+D10</f>
        <v>16667.743154604002</v>
      </c>
      <c r="D10" s="18">
        <v>3700</v>
      </c>
      <c r="E10" s="18">
        <f>'ПСГ Б-Волицько Угерське'!C7</f>
        <v>12967.743154604</v>
      </c>
      <c r="F10" s="18">
        <f>'ПСГ Б-Волицько Угерське'!D7</f>
        <v>13.73637</v>
      </c>
      <c r="G10" s="18">
        <f>'ПСГ Б-Волицько Угерське'!E7</f>
        <v>0.000421</v>
      </c>
      <c r="H10" s="17">
        <v>17050</v>
      </c>
      <c r="I10" s="41" t="str">
        <f>IF(H10-C10&lt;5,"ПСГ закачано в повному обсязі"," ")</f>
        <v> </v>
      </c>
    </row>
    <row r="11" spans="2:9" ht="15">
      <c r="B11" s="30" t="s">
        <v>25</v>
      </c>
      <c r="C11" s="17">
        <f t="shared" si="0"/>
        <v>2769.016116</v>
      </c>
      <c r="D11" s="18">
        <v>622</v>
      </c>
      <c r="E11" s="18">
        <f>'ПСГ Дашавське'!C7</f>
        <v>2147.016116</v>
      </c>
      <c r="F11" s="18">
        <f>'ПСГ Дашавське'!D7</f>
        <v>0</v>
      </c>
      <c r="G11" s="18">
        <f>'ПСГ Дашавське'!E7</f>
        <v>0.00064</v>
      </c>
      <c r="H11" s="18">
        <v>2150</v>
      </c>
      <c r="I11" s="41" t="str">
        <f>IF(H11-C11&lt;5,"ПСГ закачано в повному обсязі"," ")</f>
        <v>ПСГ закачано в повному обсязі</v>
      </c>
    </row>
    <row r="12" spans="2:9" ht="15">
      <c r="B12" s="30" t="s">
        <v>26</v>
      </c>
      <c r="C12" s="17">
        <f t="shared" si="0"/>
        <v>1330.86931</v>
      </c>
      <c r="D12" s="18"/>
      <c r="E12" s="18">
        <f>'ПСГ Опарське'!C7</f>
        <v>1330.86931</v>
      </c>
      <c r="F12" s="18">
        <f>'ПСГ Опарське'!D7</f>
        <v>0</v>
      </c>
      <c r="G12" s="18">
        <f>'ПСГ Опарське'!E7</f>
        <v>0.001466</v>
      </c>
      <c r="H12" s="18">
        <v>1920</v>
      </c>
      <c r="I12" s="41" t="str">
        <f>IF(H12-C12&lt;5,"ПСГ закачано в повному обсязі"," ")</f>
        <v> </v>
      </c>
    </row>
    <row r="13" spans="2:9" ht="15">
      <c r="B13" s="30" t="s">
        <v>27</v>
      </c>
      <c r="C13" s="17">
        <f t="shared" si="0"/>
        <v>2297.356996</v>
      </c>
      <c r="D13" s="18"/>
      <c r="E13" s="18">
        <f>'ПСГ Богородчанське'!C7</f>
        <v>2297.356996</v>
      </c>
      <c r="F13" s="18">
        <f>'ПСГ Богородчанське'!D7</f>
        <v>0</v>
      </c>
      <c r="G13" s="18">
        <f>'ПСГ Богородчанське'!E7</f>
        <v>8.9E-05</v>
      </c>
      <c r="H13" s="18">
        <v>2300</v>
      </c>
      <c r="I13" s="41" t="str">
        <f>IF(H13-C13&lt;3,"ПСГ закачано в повному обсязі"," ")</f>
        <v>ПСГ закачано в повному обсязі</v>
      </c>
    </row>
    <row r="14" spans="2:9" ht="15">
      <c r="B14" s="30" t="s">
        <v>28</v>
      </c>
      <c r="C14" s="17">
        <f t="shared" si="0"/>
        <v>96.046825</v>
      </c>
      <c r="D14" s="18">
        <v>90</v>
      </c>
      <c r="E14" s="18">
        <f>'ПСГ Олишівське'!C7</f>
        <v>6.046825</v>
      </c>
      <c r="F14" s="18">
        <f>'ПСГ Олишівське'!D7</f>
        <v>0</v>
      </c>
      <c r="G14" s="18">
        <f>'ПСГ Олишівське'!E7</f>
        <v>8.1E-05</v>
      </c>
      <c r="H14" s="18">
        <v>310</v>
      </c>
      <c r="I14" s="41" t="str">
        <f>IF(ROUND(E14,2)&lt;&gt;6.05," ","Не планується закачування газу в ПСГ ")</f>
        <v>Не планується закачування газу в ПСГ </v>
      </c>
    </row>
    <row r="15" spans="2:9" ht="15">
      <c r="B15" s="31" t="s">
        <v>19</v>
      </c>
      <c r="C15" s="17">
        <f t="shared" si="0"/>
        <v>1435.312709</v>
      </c>
      <c r="D15" s="18"/>
      <c r="E15" s="18">
        <f>'ПСГ Мрин'!C7</f>
        <v>1435.312709</v>
      </c>
      <c r="F15" s="18">
        <f>'ПСГ Мрин'!D7</f>
        <v>0</v>
      </c>
      <c r="G15" s="18">
        <f>'ПСГ Мрин'!E7</f>
        <v>0.000274</v>
      </c>
      <c r="H15" s="18">
        <v>1500</v>
      </c>
      <c r="I15" s="41" t="str">
        <f>IF(H15-C15&lt;5,"ПСГ закачано в повному обсязі"," ")</f>
        <v> </v>
      </c>
    </row>
    <row r="16" spans="2:9" ht="15">
      <c r="B16" s="31" t="s">
        <v>29</v>
      </c>
      <c r="C16" s="17">
        <f t="shared" si="0"/>
        <v>889.859031</v>
      </c>
      <c r="D16" s="18"/>
      <c r="E16" s="18">
        <f>'ПСГ Солохівське'!C7</f>
        <v>889.859031</v>
      </c>
      <c r="F16" s="18">
        <f>'ПСГ Солохівське'!D7</f>
        <v>7.033611</v>
      </c>
      <c r="G16" s="18">
        <f>'ПСГ Солохівське'!E7</f>
        <v>0</v>
      </c>
      <c r="H16" s="18">
        <v>1300</v>
      </c>
      <c r="I16" s="41" t="str">
        <f>IF(H16-C16&lt;5,"ПСГ закачано в повному обсязі"," ")</f>
        <v> </v>
      </c>
    </row>
    <row r="17" spans="2:9" ht="15">
      <c r="B17" s="31" t="s">
        <v>30</v>
      </c>
      <c r="C17" s="17">
        <f t="shared" si="0"/>
        <v>682.010415</v>
      </c>
      <c r="D17" s="18"/>
      <c r="E17" s="18">
        <f>'ПСГ Пролетарське'!C7</f>
        <v>682.010415</v>
      </c>
      <c r="F17" s="18">
        <f>'ПСГ Пролетарське'!D7</f>
        <v>3.327629</v>
      </c>
      <c r="G17" s="18">
        <f>'ПСГ Пролетарське'!E7</f>
        <v>0</v>
      </c>
      <c r="H17" s="18">
        <v>1000</v>
      </c>
      <c r="I17" s="41" t="str">
        <f>IF(H17-C17&lt;5,"ПСГ закачано в повному обсязі"," ")</f>
        <v> </v>
      </c>
    </row>
    <row r="18" spans="2:9" s="39" customFormat="1" ht="15">
      <c r="B18" s="31" t="s">
        <v>31</v>
      </c>
      <c r="C18" s="17">
        <f t="shared" si="0"/>
        <v>695.080581</v>
      </c>
      <c r="D18" s="18"/>
      <c r="E18" s="18">
        <f>'ПСГ Кегичівське'!C7</f>
        <v>695.080581</v>
      </c>
      <c r="F18" s="18">
        <f>'ПСГ Кегичівське'!D7</f>
        <v>0</v>
      </c>
      <c r="G18" s="18">
        <f>'ПСГ Кегичівське'!E7</f>
        <v>6E-06</v>
      </c>
      <c r="H18" s="18">
        <v>700</v>
      </c>
      <c r="I18" s="41" t="str">
        <f>IF(H18-C18&lt;5,"ПСГ закачано в повному обсязі"," ")</f>
        <v>ПСГ закачано в повному обсязі</v>
      </c>
    </row>
    <row r="19" spans="2:10" ht="15">
      <c r="B19" s="31" t="s">
        <v>48</v>
      </c>
      <c r="C19" s="17">
        <f t="shared" si="0"/>
        <v>80.737436</v>
      </c>
      <c r="D19" s="18"/>
      <c r="E19" s="18">
        <f>'ПСГ Краснопопівське'!C7</f>
        <v>80.737436</v>
      </c>
      <c r="F19" s="18">
        <f>'ПСГ Краснопопівське'!D7</f>
        <v>0</v>
      </c>
      <c r="G19" s="18">
        <f>'ПСГ Краснопопівське'!E7</f>
        <v>0.000186</v>
      </c>
      <c r="H19" s="18">
        <v>420</v>
      </c>
      <c r="I19" s="41" t="str">
        <f>IF(ROUND(E19,2)&lt;&gt;80.75," ","Не планується закачування газу в ПСГ ")</f>
        <v> </v>
      </c>
      <c r="J19" s="40"/>
    </row>
    <row r="20" spans="2:9" s="14" customFormat="1" ht="19.5">
      <c r="B20" s="37" t="s">
        <v>44</v>
      </c>
      <c r="C20" s="38">
        <v>175.863684</v>
      </c>
      <c r="D20" s="38"/>
      <c r="E20" s="38">
        <f>C20</f>
        <v>175.863684</v>
      </c>
      <c r="F20" s="38">
        <v>0</v>
      </c>
      <c r="G20" s="38">
        <f>'ПСГ Вергунське'!E7</f>
        <v>0.000186</v>
      </c>
      <c r="H20" s="38">
        <v>400</v>
      </c>
      <c r="I20" s="58" t="s">
        <v>47</v>
      </c>
    </row>
    <row r="21" spans="2:9" ht="15.75" thickBot="1">
      <c r="B21" s="43" t="s">
        <v>40</v>
      </c>
      <c r="C21" s="45">
        <f>SUM(C9:C20)</f>
        <v>28106.199627604004</v>
      </c>
      <c r="D21" s="44">
        <f>SUM(D9:D20)</f>
        <v>4662</v>
      </c>
      <c r="E21" s="45">
        <f>SUM(E9:E20)</f>
        <v>23444.199627603997</v>
      </c>
      <c r="F21" s="45">
        <f>SUM(F9:F19)</f>
        <v>24.097610000000003</v>
      </c>
      <c r="G21" s="45">
        <f>SUM(G9:G19)</f>
        <v>0.005099</v>
      </c>
      <c r="H21" s="44">
        <f>SUM(H9:H20)</f>
        <v>30950</v>
      </c>
      <c r="I21" s="46"/>
    </row>
    <row r="22" spans="2:9" ht="15.75" thickBot="1">
      <c r="B22" s="53" t="s">
        <v>46</v>
      </c>
      <c r="C22" s="54"/>
      <c r="D22" s="56"/>
      <c r="E22" s="56"/>
      <c r="F22" s="56"/>
      <c r="G22" s="56"/>
      <c r="H22" s="55"/>
      <c r="I22" s="57">
        <f>H21-C21-777.34</f>
        <v>2066.4603723959954</v>
      </c>
    </row>
    <row r="23" spans="2:9" s="51" customFormat="1" ht="15">
      <c r="B23" s="52"/>
      <c r="D23" s="27"/>
      <c r="H23" s="27"/>
      <c r="I23" s="27"/>
    </row>
    <row r="24" ht="15">
      <c r="B24" s="50" t="s">
        <v>45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8" t="s">
        <v>16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682.010415</v>
      </c>
      <c r="D7" s="22">
        <v>3.327629</v>
      </c>
      <c r="E7" s="22">
        <v>0</v>
      </c>
      <c r="F7" s="18">
        <v>1000</v>
      </c>
      <c r="G7" s="23">
        <f>IF(F7-C7&gt;5,F7-C7,0)</f>
        <v>317.98958500000003</v>
      </c>
    </row>
    <row r="8" spans="2:7" ht="15">
      <c r="B8" s="32" t="s">
        <v>51</v>
      </c>
      <c r="C8" s="18">
        <v>678.682786</v>
      </c>
      <c r="D8" s="18">
        <v>3.288883</v>
      </c>
      <c r="E8" s="18">
        <v>0</v>
      </c>
      <c r="F8" s="18">
        <v>1000</v>
      </c>
      <c r="G8" s="23">
        <f aca="true" t="shared" si="0" ref="G8:G13">IF(F8-C8&gt;5,F8-C8,0)</f>
        <v>321.31721400000004</v>
      </c>
    </row>
    <row r="9" spans="2:7" ht="15">
      <c r="B9" s="33" t="s">
        <v>52</v>
      </c>
      <c r="C9" s="18">
        <v>675.393903</v>
      </c>
      <c r="D9" s="18">
        <v>3.336875</v>
      </c>
      <c r="E9" s="18">
        <v>0</v>
      </c>
      <c r="F9" s="18">
        <v>1000</v>
      </c>
      <c r="G9" s="23">
        <f t="shared" si="0"/>
        <v>324.606097</v>
      </c>
    </row>
    <row r="10" spans="2:7" ht="15">
      <c r="B10" s="33" t="s">
        <v>53</v>
      </c>
      <c r="C10" s="18">
        <v>672.057028</v>
      </c>
      <c r="D10" s="18">
        <v>3.392889</v>
      </c>
      <c r="E10" s="18">
        <v>3.3E-05</v>
      </c>
      <c r="F10" s="18">
        <v>1000</v>
      </c>
      <c r="G10" s="23">
        <f t="shared" si="0"/>
        <v>327.94297200000005</v>
      </c>
    </row>
    <row r="11" spans="2:7" ht="15">
      <c r="B11" s="33" t="s">
        <v>54</v>
      </c>
      <c r="C11" s="18">
        <v>668.664172</v>
      </c>
      <c r="D11" s="18">
        <v>3.475783</v>
      </c>
      <c r="E11" s="18">
        <v>0</v>
      </c>
      <c r="F11" s="18">
        <v>1000</v>
      </c>
      <c r="G11" s="23">
        <f t="shared" si="0"/>
        <v>331.335828</v>
      </c>
    </row>
    <row r="12" spans="2:7" ht="15">
      <c r="B12" s="33" t="s">
        <v>55</v>
      </c>
      <c r="C12" s="18">
        <v>665.188389</v>
      </c>
      <c r="D12" s="18">
        <v>3.510401</v>
      </c>
      <c r="E12" s="18">
        <v>0</v>
      </c>
      <c r="F12" s="18">
        <v>1000</v>
      </c>
      <c r="G12" s="23">
        <f t="shared" si="0"/>
        <v>334.81161099999997</v>
      </c>
    </row>
    <row r="13" spans="2:7" ht="15.75" thickBot="1">
      <c r="B13" s="34" t="s">
        <v>56</v>
      </c>
      <c r="C13" s="9">
        <v>661.677988</v>
      </c>
      <c r="D13" s="9">
        <v>3.470004</v>
      </c>
      <c r="E13" s="9">
        <v>0</v>
      </c>
      <c r="F13" s="18">
        <v>1000</v>
      </c>
      <c r="G13" s="23">
        <f t="shared" si="0"/>
        <v>338.322012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8" t="s">
        <v>13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695.080581</v>
      </c>
      <c r="D7" s="22">
        <v>0</v>
      </c>
      <c r="E7" s="22">
        <v>6E-06</v>
      </c>
      <c r="F7" s="18">
        <v>700</v>
      </c>
      <c r="G7" s="23">
        <f>IF(F7-C7&gt;5,F7-C7,0)</f>
        <v>0</v>
      </c>
    </row>
    <row r="8" spans="2:7" ht="15">
      <c r="B8" s="32" t="s">
        <v>51</v>
      </c>
      <c r="C8" s="18">
        <v>695.080587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33" t="s">
        <v>52</v>
      </c>
      <c r="C9" s="18">
        <v>695.080593</v>
      </c>
      <c r="D9" s="18">
        <v>0</v>
      </c>
      <c r="E9" s="18">
        <v>1.9E-05</v>
      </c>
      <c r="F9" s="18">
        <v>700</v>
      </c>
      <c r="G9" s="23">
        <f t="shared" si="0"/>
        <v>0</v>
      </c>
    </row>
    <row r="10" spans="2:7" ht="15">
      <c r="B10" s="33" t="s">
        <v>53</v>
      </c>
      <c r="C10" s="18">
        <v>695.080612</v>
      </c>
      <c r="D10" s="18">
        <v>0</v>
      </c>
      <c r="E10" s="18">
        <v>6E-06</v>
      </c>
      <c r="F10" s="18">
        <v>700</v>
      </c>
      <c r="G10" s="23">
        <f t="shared" si="0"/>
        <v>0</v>
      </c>
    </row>
    <row r="11" spans="2:7" ht="15">
      <c r="B11" s="33" t="s">
        <v>54</v>
      </c>
      <c r="C11" s="18">
        <v>695.080618</v>
      </c>
      <c r="D11" s="18">
        <v>0</v>
      </c>
      <c r="E11" s="18">
        <v>6E-06</v>
      </c>
      <c r="F11" s="18">
        <v>700</v>
      </c>
      <c r="G11" s="23">
        <f t="shared" si="0"/>
        <v>0</v>
      </c>
    </row>
    <row r="12" spans="2:7" ht="15">
      <c r="B12" s="33" t="s">
        <v>55</v>
      </c>
      <c r="C12" s="18">
        <v>695.080624</v>
      </c>
      <c r="D12" s="18">
        <v>0</v>
      </c>
      <c r="E12" s="18">
        <v>6E-06</v>
      </c>
      <c r="F12" s="18">
        <v>700</v>
      </c>
      <c r="G12" s="23">
        <f t="shared" si="0"/>
        <v>0</v>
      </c>
    </row>
    <row r="13" spans="2:7" ht="15.75" thickBot="1">
      <c r="B13" s="34" t="s">
        <v>56</v>
      </c>
      <c r="C13" s="9">
        <v>695.08063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8" t="s">
        <v>15</v>
      </c>
      <c r="C3" s="68"/>
      <c r="D3" s="68"/>
      <c r="E3" s="68"/>
      <c r="F3" s="68"/>
      <c r="G3" s="68"/>
      <c r="H3" s="12"/>
    </row>
    <row r="4" spans="2:8" ht="18" thickBot="1">
      <c r="B4" s="14"/>
      <c r="C4" s="14"/>
      <c r="D4" s="14"/>
      <c r="E4" s="14"/>
      <c r="F4" s="14"/>
      <c r="G4" s="19" t="s">
        <v>2</v>
      </c>
      <c r="H4" s="11"/>
    </row>
    <row r="5" spans="2:8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32" t="s">
        <v>50</v>
      </c>
      <c r="C7" s="18">
        <v>80.737436</v>
      </c>
      <c r="D7" s="22">
        <v>0</v>
      </c>
      <c r="E7" s="22">
        <v>0.000186</v>
      </c>
      <c r="F7" s="18">
        <v>420</v>
      </c>
      <c r="G7" s="23">
        <f>IF(ROUND(C7,2)=80.75,0,F7-C7)</f>
        <v>339.262564</v>
      </c>
    </row>
    <row r="8" spans="2:8" ht="15">
      <c r="B8" s="32" t="s">
        <v>51</v>
      </c>
      <c r="C8" s="18">
        <v>80.737622</v>
      </c>
      <c r="D8" s="18">
        <v>0</v>
      </c>
      <c r="E8" s="18">
        <v>0.000184</v>
      </c>
      <c r="F8" s="18">
        <v>420</v>
      </c>
      <c r="G8" s="23">
        <f aca="true" t="shared" si="0" ref="G8:G13">IF(ROUND(C8,2)=80.75,0,F8-C8)</f>
        <v>339.262378</v>
      </c>
      <c r="H8" s="11"/>
    </row>
    <row r="9" spans="2:8" ht="15">
      <c r="B9" s="33" t="s">
        <v>52</v>
      </c>
      <c r="C9" s="18">
        <v>80.737806</v>
      </c>
      <c r="D9" s="18">
        <v>0</v>
      </c>
      <c r="E9" s="18">
        <v>0.005771</v>
      </c>
      <c r="F9" s="18">
        <v>420</v>
      </c>
      <c r="G9" s="23">
        <f t="shared" si="0"/>
        <v>339.262194</v>
      </c>
      <c r="H9" s="11"/>
    </row>
    <row r="10" spans="2:8" ht="15">
      <c r="B10" s="33" t="s">
        <v>53</v>
      </c>
      <c r="C10" s="18">
        <v>80.743577</v>
      </c>
      <c r="D10" s="18">
        <v>0</v>
      </c>
      <c r="E10" s="18">
        <v>0.000197</v>
      </c>
      <c r="F10" s="18">
        <v>420</v>
      </c>
      <c r="G10" s="23">
        <f t="shared" si="0"/>
        <v>339.256423</v>
      </c>
      <c r="H10" s="11"/>
    </row>
    <row r="11" spans="2:8" ht="15">
      <c r="B11" s="33" t="s">
        <v>54</v>
      </c>
      <c r="C11" s="18">
        <v>80.743774</v>
      </c>
      <c r="D11" s="18">
        <v>0</v>
      </c>
      <c r="E11" s="18">
        <v>0.000196</v>
      </c>
      <c r="F11" s="18">
        <v>420</v>
      </c>
      <c r="G11" s="23">
        <f t="shared" si="0"/>
        <v>339.25622599999997</v>
      </c>
      <c r="H11" s="11"/>
    </row>
    <row r="12" spans="2:8" ht="15">
      <c r="B12" s="33" t="s">
        <v>55</v>
      </c>
      <c r="C12" s="18">
        <v>80.74397</v>
      </c>
      <c r="D12" s="18">
        <v>0</v>
      </c>
      <c r="E12" s="18">
        <v>0.000196</v>
      </c>
      <c r="F12" s="18">
        <v>420</v>
      </c>
      <c r="G12" s="23">
        <f t="shared" si="0"/>
        <v>339.25603</v>
      </c>
      <c r="H12" s="11"/>
    </row>
    <row r="13" spans="2:8" ht="15.75" thickBot="1">
      <c r="B13" s="34" t="s">
        <v>56</v>
      </c>
      <c r="C13" s="9">
        <v>80.744166</v>
      </c>
      <c r="D13" s="9">
        <v>0</v>
      </c>
      <c r="E13" s="9">
        <v>0.000196</v>
      </c>
      <c r="F13" s="18">
        <v>420</v>
      </c>
      <c r="G13" s="23">
        <f t="shared" si="0"/>
        <v>339.255834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8" t="s">
        <v>14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50</v>
      </c>
      <c r="C7" s="18">
        <v>80.737436</v>
      </c>
      <c r="D7" s="22">
        <v>0</v>
      </c>
      <c r="E7" s="22">
        <v>0.000186</v>
      </c>
      <c r="F7" s="18">
        <v>400</v>
      </c>
      <c r="G7" s="23">
        <f>F7-C7</f>
        <v>319.262564</v>
      </c>
    </row>
    <row r="8" spans="2:7" ht="15">
      <c r="B8" s="6" t="s">
        <v>51</v>
      </c>
      <c r="C8" s="18">
        <v>80.737622</v>
      </c>
      <c r="D8" s="18">
        <v>0</v>
      </c>
      <c r="E8" s="18">
        <v>0.000184</v>
      </c>
      <c r="F8" s="18">
        <v>400</v>
      </c>
      <c r="G8" s="23">
        <f aca="true" t="shared" si="0" ref="G8:G13">F8-C8</f>
        <v>319.262378</v>
      </c>
    </row>
    <row r="9" spans="2:7" ht="15">
      <c r="B9" s="7" t="s">
        <v>52</v>
      </c>
      <c r="C9" s="18">
        <v>80.737806</v>
      </c>
      <c r="D9" s="18">
        <v>0</v>
      </c>
      <c r="E9" s="18">
        <v>0.005771</v>
      </c>
      <c r="F9" s="18">
        <v>400</v>
      </c>
      <c r="G9" s="23">
        <f t="shared" si="0"/>
        <v>319.262194</v>
      </c>
    </row>
    <row r="10" spans="2:7" ht="15">
      <c r="B10" s="7" t="s">
        <v>53</v>
      </c>
      <c r="C10" s="18">
        <v>80.743577</v>
      </c>
      <c r="D10" s="18">
        <v>0</v>
      </c>
      <c r="E10" s="18">
        <v>0.000197</v>
      </c>
      <c r="F10" s="18">
        <v>400</v>
      </c>
      <c r="G10" s="23">
        <f t="shared" si="0"/>
        <v>319.256423</v>
      </c>
    </row>
    <row r="11" spans="2:7" ht="15">
      <c r="B11" s="7" t="s">
        <v>54</v>
      </c>
      <c r="C11" s="18">
        <v>80.743774</v>
      </c>
      <c r="D11" s="18">
        <v>0</v>
      </c>
      <c r="E11" s="18">
        <v>0.000196</v>
      </c>
      <c r="F11" s="18">
        <v>400</v>
      </c>
      <c r="G11" s="23">
        <f t="shared" si="0"/>
        <v>319.25622599999997</v>
      </c>
    </row>
    <row r="12" spans="2:7" ht="15">
      <c r="B12" s="7" t="s">
        <v>55</v>
      </c>
      <c r="C12" s="18">
        <v>80.74397</v>
      </c>
      <c r="D12" s="18">
        <v>0</v>
      </c>
      <c r="E12" s="18">
        <v>0.000196</v>
      </c>
      <c r="F12" s="18">
        <v>400</v>
      </c>
      <c r="G12" s="23">
        <f t="shared" si="0"/>
        <v>319.25603</v>
      </c>
    </row>
    <row r="13" spans="2:7" ht="15.75" thickBot="1">
      <c r="B13" s="8" t="s">
        <v>56</v>
      </c>
      <c r="C13" s="9">
        <v>80.744166</v>
      </c>
      <c r="D13" s="9">
        <v>0</v>
      </c>
      <c r="E13" s="9">
        <v>0.000196</v>
      </c>
      <c r="F13" s="18">
        <v>400</v>
      </c>
      <c r="G13" s="23">
        <f t="shared" si="0"/>
        <v>319.255834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8" t="s">
        <v>10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736.30337</v>
      </c>
      <c r="D7" s="22">
        <v>0</v>
      </c>
      <c r="E7" s="22">
        <v>0.001936</v>
      </c>
      <c r="F7" s="17">
        <v>1900</v>
      </c>
      <c r="G7" s="23">
        <f>IF(F7-C7&gt;5,F7-C7,0)</f>
        <v>1163.69663</v>
      </c>
    </row>
    <row r="8" spans="2:7" ht="15">
      <c r="B8" s="32" t="s">
        <v>51</v>
      </c>
      <c r="C8" s="18">
        <v>736.305306</v>
      </c>
      <c r="D8" s="18">
        <v>1.004665</v>
      </c>
      <c r="E8" s="18">
        <v>0</v>
      </c>
      <c r="F8" s="17">
        <v>1900</v>
      </c>
      <c r="G8" s="23">
        <f aca="true" t="shared" si="0" ref="G8:G13">IF(F8-C8&gt;5,F8-C8,0)</f>
        <v>1163.694694</v>
      </c>
    </row>
    <row r="9" spans="2:7" ht="15">
      <c r="B9" s="33" t="s">
        <v>52</v>
      </c>
      <c r="C9" s="18">
        <v>735.300641</v>
      </c>
      <c r="D9" s="18">
        <v>13.03653</v>
      </c>
      <c r="E9" s="18">
        <v>0</v>
      </c>
      <c r="F9" s="17">
        <v>1900</v>
      </c>
      <c r="G9" s="23">
        <f t="shared" si="0"/>
        <v>1164.699359</v>
      </c>
    </row>
    <row r="10" spans="2:7" ht="15">
      <c r="B10" s="33" t="s">
        <v>53</v>
      </c>
      <c r="C10" s="18">
        <v>722.264111</v>
      </c>
      <c r="D10" s="18">
        <v>12.686925</v>
      </c>
      <c r="E10" s="18">
        <v>0</v>
      </c>
      <c r="F10" s="17">
        <v>1900</v>
      </c>
      <c r="G10" s="23">
        <f t="shared" si="0"/>
        <v>1177.735889</v>
      </c>
    </row>
    <row r="11" spans="2:7" ht="15">
      <c r="B11" s="33" t="s">
        <v>54</v>
      </c>
      <c r="C11" s="18">
        <v>709.577186</v>
      </c>
      <c r="D11" s="18">
        <v>12.312168</v>
      </c>
      <c r="E11" s="18">
        <v>0</v>
      </c>
      <c r="F11" s="17">
        <v>1900</v>
      </c>
      <c r="G11" s="23">
        <f t="shared" si="0"/>
        <v>1190.422814</v>
      </c>
    </row>
    <row r="12" spans="2:7" ht="15">
      <c r="B12" s="33" t="s">
        <v>55</v>
      </c>
      <c r="C12" s="18">
        <v>697.265018</v>
      </c>
      <c r="D12" s="18">
        <v>10.20847</v>
      </c>
      <c r="E12" s="18">
        <v>0</v>
      </c>
      <c r="F12" s="17">
        <v>1900</v>
      </c>
      <c r="G12" s="23">
        <f t="shared" si="0"/>
        <v>1202.734982</v>
      </c>
    </row>
    <row r="13" spans="2:7" ht="15.75" thickBot="1">
      <c r="B13" s="34" t="s">
        <v>56</v>
      </c>
      <c r="C13" s="9">
        <v>687.056548</v>
      </c>
      <c r="D13" s="9">
        <v>9.37274</v>
      </c>
      <c r="E13" s="9">
        <v>0</v>
      </c>
      <c r="F13" s="17">
        <v>1900</v>
      </c>
      <c r="G13" s="23">
        <f t="shared" si="0"/>
        <v>1212.943452</v>
      </c>
    </row>
    <row r="16" spans="2:9" ht="15">
      <c r="B16" s="69" t="s">
        <v>32</v>
      </c>
      <c r="C16" s="69"/>
      <c r="D16" s="69"/>
      <c r="E16" s="69"/>
      <c r="F16" s="69"/>
      <c r="G16" s="69"/>
      <c r="H16" s="69"/>
      <c r="I16" s="69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8" t="s">
        <v>11</v>
      </c>
      <c r="C3" s="68"/>
      <c r="D3" s="68"/>
      <c r="E3" s="68"/>
      <c r="F3" s="68"/>
      <c r="G3" s="68"/>
      <c r="H3" s="13"/>
    </row>
    <row r="4" spans="1:8" ht="18" thickBot="1">
      <c r="A4" s="1"/>
      <c r="B4" s="11"/>
      <c r="C4" s="11"/>
      <c r="D4" s="11"/>
      <c r="E4" s="11"/>
      <c r="G4" s="19" t="s">
        <v>2</v>
      </c>
      <c r="H4" s="11"/>
    </row>
    <row r="5" spans="2:8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32" t="s">
        <v>50</v>
      </c>
      <c r="C7" s="18">
        <v>12967.743154604</v>
      </c>
      <c r="D7" s="22">
        <v>13.73637</v>
      </c>
      <c r="E7" s="22">
        <v>0.000421</v>
      </c>
      <c r="F7" s="26">
        <f>'[1]Всі_ПСГ'!$F$8</f>
        <v>17050</v>
      </c>
      <c r="G7" s="23">
        <f>IF(F7-C7&gt;5,F7-C7,0)</f>
        <v>4082.2568453959993</v>
      </c>
    </row>
    <row r="8" spans="2:8" ht="15">
      <c r="B8" s="32" t="s">
        <v>51</v>
      </c>
      <c r="C8" s="18">
        <v>12954.007205604</v>
      </c>
      <c r="D8" s="18">
        <v>14.980607</v>
      </c>
      <c r="E8" s="18">
        <v>0.000429</v>
      </c>
      <c r="F8" s="26">
        <f>'[1]Всі_ПСГ'!$F$8</f>
        <v>17050</v>
      </c>
      <c r="G8" s="23">
        <f aca="true" t="shared" si="0" ref="G8:G13">IF(F8-C8&gt;5,F8-C8,0)</f>
        <v>4095.992794395999</v>
      </c>
      <c r="H8" s="11"/>
    </row>
    <row r="9" spans="2:8" ht="15">
      <c r="B9" s="33" t="s">
        <v>52</v>
      </c>
      <c r="C9" s="18">
        <v>12939.027027604</v>
      </c>
      <c r="D9" s="18">
        <v>39.613331</v>
      </c>
      <c r="E9" s="18">
        <v>0.000617</v>
      </c>
      <c r="F9" s="26">
        <f>'[1]Всі_ПСГ'!$F$8</f>
        <v>17050</v>
      </c>
      <c r="G9" s="23">
        <f t="shared" si="0"/>
        <v>4110.972972396001</v>
      </c>
      <c r="H9" s="11"/>
    </row>
    <row r="10" spans="2:8" ht="15">
      <c r="B10" s="33" t="s">
        <v>53</v>
      </c>
      <c r="C10" s="18">
        <v>12899.414313604</v>
      </c>
      <c r="D10" s="18">
        <v>40.817205</v>
      </c>
      <c r="E10" s="18">
        <v>0.000431</v>
      </c>
      <c r="F10" s="26">
        <f>'[1]Всі_ПСГ'!$F$8</f>
        <v>17050</v>
      </c>
      <c r="G10" s="23">
        <f t="shared" si="0"/>
        <v>4150.585686396</v>
      </c>
      <c r="H10" s="11"/>
    </row>
    <row r="11" spans="2:8" ht="15">
      <c r="B11" s="33" t="s">
        <v>54</v>
      </c>
      <c r="C11" s="18">
        <v>12858.597539604</v>
      </c>
      <c r="D11" s="18">
        <v>38.654521</v>
      </c>
      <c r="E11" s="18">
        <v>0.000477</v>
      </c>
      <c r="F11" s="26">
        <f>'[1]Всі_ПСГ'!$F$8</f>
        <v>17050</v>
      </c>
      <c r="G11" s="23">
        <f t="shared" si="0"/>
        <v>4191.402460396001</v>
      </c>
      <c r="H11" s="11"/>
    </row>
    <row r="12" spans="2:8" ht="15">
      <c r="B12" s="33" t="s">
        <v>55</v>
      </c>
      <c r="C12" s="18">
        <v>12819.943495604</v>
      </c>
      <c r="D12" s="18">
        <v>44.421842</v>
      </c>
      <c r="E12" s="18">
        <v>0.000426</v>
      </c>
      <c r="F12" s="26">
        <f>'[1]Всі_ПСГ'!$F$8</f>
        <v>17050</v>
      </c>
      <c r="G12" s="23">
        <f t="shared" si="0"/>
        <v>4230.056504396</v>
      </c>
      <c r="H12" s="11"/>
    </row>
    <row r="13" spans="2:8" ht="15.75" thickBot="1">
      <c r="B13" s="34" t="s">
        <v>56</v>
      </c>
      <c r="C13" s="9">
        <v>12775.522079604</v>
      </c>
      <c r="D13" s="9">
        <v>42.951056</v>
      </c>
      <c r="E13" s="9">
        <v>0.000426</v>
      </c>
      <c r="F13" s="26">
        <f>'[1]Всі_ПСГ'!$F$8</f>
        <v>17050</v>
      </c>
      <c r="G13" s="23">
        <f t="shared" si="0"/>
        <v>4274.477920396001</v>
      </c>
      <c r="H13" s="11"/>
    </row>
    <row r="15" spans="2:9" ht="15">
      <c r="B15" s="69" t="s">
        <v>33</v>
      </c>
      <c r="C15" s="69"/>
      <c r="D15" s="69"/>
      <c r="E15" s="69"/>
      <c r="F15" s="69"/>
      <c r="G15" s="69"/>
      <c r="H15" s="69"/>
      <c r="I15" s="69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8" t="s">
        <v>8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21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2147.016116</v>
      </c>
      <c r="D7" s="22">
        <v>0</v>
      </c>
      <c r="E7" s="22">
        <v>0.00064</v>
      </c>
      <c r="F7" s="18">
        <v>2150</v>
      </c>
      <c r="G7" s="23">
        <f>IF(F7-C7&gt;5,F7-C7,0)</f>
        <v>0</v>
      </c>
    </row>
    <row r="8" spans="2:7" ht="15">
      <c r="B8" s="32" t="s">
        <v>51</v>
      </c>
      <c r="C8" s="18">
        <v>2147.016756</v>
      </c>
      <c r="D8" s="18">
        <v>0</v>
      </c>
      <c r="E8" s="18">
        <v>0.00064</v>
      </c>
      <c r="F8" s="18">
        <v>2150</v>
      </c>
      <c r="G8" s="23">
        <f aca="true" t="shared" si="0" ref="G8:G13">IF(F8-C8&gt;5,F8-C8,0)</f>
        <v>0</v>
      </c>
    </row>
    <row r="9" spans="2:7" ht="15">
      <c r="B9" s="33" t="s">
        <v>52</v>
      </c>
      <c r="C9" s="18">
        <v>2147.017396</v>
      </c>
      <c r="D9" s="18">
        <v>0</v>
      </c>
      <c r="E9" s="18">
        <v>0.001947</v>
      </c>
      <c r="F9" s="18">
        <v>2150</v>
      </c>
      <c r="G9" s="23">
        <f t="shared" si="0"/>
        <v>0</v>
      </c>
    </row>
    <row r="10" spans="2:7" ht="15">
      <c r="B10" s="33" t="s">
        <v>53</v>
      </c>
      <c r="C10" s="18">
        <v>2147.019343</v>
      </c>
      <c r="D10" s="18">
        <v>0</v>
      </c>
      <c r="E10" s="18">
        <v>0.000662</v>
      </c>
      <c r="F10" s="18">
        <v>2150</v>
      </c>
      <c r="G10" s="23">
        <f t="shared" si="0"/>
        <v>0</v>
      </c>
    </row>
    <row r="11" spans="2:7" ht="15">
      <c r="B11" s="33" t="s">
        <v>54</v>
      </c>
      <c r="C11" s="18">
        <v>2147.020005</v>
      </c>
      <c r="D11" s="18">
        <v>0</v>
      </c>
      <c r="E11" s="18">
        <v>0.000662</v>
      </c>
      <c r="F11" s="18">
        <v>2150</v>
      </c>
      <c r="G11" s="23">
        <f t="shared" si="0"/>
        <v>0</v>
      </c>
    </row>
    <row r="12" spans="2:7" ht="15">
      <c r="B12" s="33" t="s">
        <v>55</v>
      </c>
      <c r="C12" s="18">
        <v>2147.020667</v>
      </c>
      <c r="D12" s="18">
        <v>0</v>
      </c>
      <c r="E12" s="18">
        <v>0.000662</v>
      </c>
      <c r="F12" s="18">
        <v>2150</v>
      </c>
      <c r="G12" s="23">
        <f t="shared" si="0"/>
        <v>0</v>
      </c>
    </row>
    <row r="13" spans="2:7" ht="15.75" thickBot="1">
      <c r="B13" s="34" t="s">
        <v>56</v>
      </c>
      <c r="C13" s="9">
        <v>2147.021329</v>
      </c>
      <c r="D13" s="9">
        <v>0</v>
      </c>
      <c r="E13" s="9">
        <v>0.000662</v>
      </c>
      <c r="F13" s="18">
        <v>2150</v>
      </c>
      <c r="G13" s="23">
        <f t="shared" si="0"/>
        <v>0</v>
      </c>
    </row>
    <row r="16" spans="2:10" ht="15">
      <c r="B16" s="69" t="s">
        <v>34</v>
      </c>
      <c r="C16" s="69"/>
      <c r="D16" s="69"/>
      <c r="E16" s="69"/>
      <c r="F16" s="69"/>
      <c r="G16" s="69"/>
      <c r="H16" s="69"/>
      <c r="I16" s="69"/>
      <c r="J16" s="69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8" t="s">
        <v>9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1330.86931</v>
      </c>
      <c r="D7" s="22">
        <v>0</v>
      </c>
      <c r="E7" s="22">
        <v>0.001466</v>
      </c>
      <c r="F7" s="18">
        <v>1920</v>
      </c>
      <c r="G7" s="23">
        <f>IF(F7-C7&gt;5,F7-C7,0)</f>
        <v>589.13069</v>
      </c>
    </row>
    <row r="8" spans="2:7" ht="15">
      <c r="B8" s="32" t="s">
        <v>51</v>
      </c>
      <c r="C8" s="18">
        <v>1330.870776</v>
      </c>
      <c r="D8" s="18">
        <v>0.857358</v>
      </c>
      <c r="E8" s="18">
        <v>0</v>
      </c>
      <c r="F8" s="18">
        <v>1920</v>
      </c>
      <c r="G8" s="23">
        <f aca="true" t="shared" si="0" ref="G8:G13">IF(F8-C8&gt;5,F8-C8,0)</f>
        <v>589.129224</v>
      </c>
    </row>
    <row r="9" spans="2:7" ht="15">
      <c r="B9" s="33" t="s">
        <v>52</v>
      </c>
      <c r="C9" s="18">
        <v>1330.013418</v>
      </c>
      <c r="D9" s="18">
        <v>6.876045</v>
      </c>
      <c r="E9" s="18">
        <v>0</v>
      </c>
      <c r="F9" s="18">
        <v>1920</v>
      </c>
      <c r="G9" s="23">
        <f t="shared" si="0"/>
        <v>589.986582</v>
      </c>
    </row>
    <row r="10" spans="2:7" ht="15">
      <c r="B10" s="33" t="s">
        <v>53</v>
      </c>
      <c r="C10" s="18">
        <v>1323.137373</v>
      </c>
      <c r="D10" s="18">
        <v>7.346703</v>
      </c>
      <c r="E10" s="18">
        <v>0</v>
      </c>
      <c r="F10" s="18">
        <v>1920</v>
      </c>
      <c r="G10" s="23">
        <f t="shared" si="0"/>
        <v>596.862627</v>
      </c>
    </row>
    <row r="11" spans="2:7" ht="15">
      <c r="B11" s="33" t="s">
        <v>54</v>
      </c>
      <c r="C11" s="18">
        <v>1315.79067</v>
      </c>
      <c r="D11" s="18">
        <v>7.524358</v>
      </c>
      <c r="E11" s="18">
        <v>0</v>
      </c>
      <c r="F11" s="18">
        <v>1920</v>
      </c>
      <c r="G11" s="23">
        <f t="shared" si="0"/>
        <v>604.2093299999999</v>
      </c>
    </row>
    <row r="12" spans="2:7" ht="15">
      <c r="B12" s="33" t="s">
        <v>55</v>
      </c>
      <c r="C12" s="18">
        <v>1308.266312</v>
      </c>
      <c r="D12" s="18">
        <v>7.218824</v>
      </c>
      <c r="E12" s="18">
        <v>0</v>
      </c>
      <c r="F12" s="18">
        <v>1920</v>
      </c>
      <c r="G12" s="23">
        <f t="shared" si="0"/>
        <v>611.733688</v>
      </c>
    </row>
    <row r="13" spans="2:7" ht="15.75" thickBot="1">
      <c r="B13" s="34" t="s">
        <v>56</v>
      </c>
      <c r="C13" s="9">
        <v>1301.047488</v>
      </c>
      <c r="D13" s="9">
        <v>7.242028</v>
      </c>
      <c r="E13" s="9">
        <v>0</v>
      </c>
      <c r="F13" s="18">
        <v>1920</v>
      </c>
      <c r="G13" s="23">
        <f t="shared" si="0"/>
        <v>618.9525120000001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8" t="s">
        <v>12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2297.356996</v>
      </c>
      <c r="D7" s="22">
        <v>0</v>
      </c>
      <c r="E7" s="22">
        <v>8.9E-05</v>
      </c>
      <c r="F7" s="18">
        <v>2300</v>
      </c>
      <c r="G7" s="23">
        <f aca="true" t="shared" si="0" ref="G7:G13">IF(F7-C7&gt;3,F7-C7,0)</f>
        <v>0</v>
      </c>
    </row>
    <row r="8" spans="2:7" ht="15">
      <c r="B8" s="32" t="s">
        <v>51</v>
      </c>
      <c r="C8" s="18">
        <v>2297.357085</v>
      </c>
      <c r="D8" s="18">
        <v>0</v>
      </c>
      <c r="E8" s="18">
        <v>8.9E-05</v>
      </c>
      <c r="F8" s="18">
        <v>2300</v>
      </c>
      <c r="G8" s="23">
        <f t="shared" si="0"/>
        <v>0</v>
      </c>
    </row>
    <row r="9" spans="2:7" ht="15">
      <c r="B9" s="33" t="s">
        <v>52</v>
      </c>
      <c r="C9" s="18">
        <v>2297.357174</v>
      </c>
      <c r="D9" s="18">
        <v>0</v>
      </c>
      <c r="E9" s="18">
        <v>0.001801</v>
      </c>
      <c r="F9" s="18">
        <v>2300</v>
      </c>
      <c r="G9" s="23">
        <f t="shared" si="0"/>
        <v>0</v>
      </c>
    </row>
    <row r="10" spans="2:7" ht="15">
      <c r="B10" s="33" t="s">
        <v>53</v>
      </c>
      <c r="C10" s="18">
        <v>2297.358975</v>
      </c>
      <c r="D10" s="18">
        <v>0</v>
      </c>
      <c r="E10" s="18">
        <v>0.014331</v>
      </c>
      <c r="F10" s="18">
        <v>2300</v>
      </c>
      <c r="G10" s="23">
        <f t="shared" si="0"/>
        <v>0</v>
      </c>
    </row>
    <row r="11" spans="2:7" ht="15">
      <c r="B11" s="33" t="s">
        <v>54</v>
      </c>
      <c r="C11" s="18">
        <v>2297.373306</v>
      </c>
      <c r="D11" s="18">
        <v>0</v>
      </c>
      <c r="E11" s="18">
        <v>8.9E-05</v>
      </c>
      <c r="F11" s="18">
        <v>2300</v>
      </c>
      <c r="G11" s="23">
        <f t="shared" si="0"/>
        <v>0</v>
      </c>
    </row>
    <row r="12" spans="2:7" ht="15">
      <c r="B12" s="33" t="s">
        <v>55</v>
      </c>
      <c r="C12" s="18">
        <v>2297.373395</v>
      </c>
      <c r="D12" s="18">
        <v>0</v>
      </c>
      <c r="E12" s="18">
        <v>9E-05</v>
      </c>
      <c r="F12" s="18">
        <v>2300</v>
      </c>
      <c r="G12" s="23">
        <f t="shared" si="0"/>
        <v>0</v>
      </c>
    </row>
    <row r="13" spans="2:7" ht="15.75" thickBot="1">
      <c r="B13" s="34" t="s">
        <v>56</v>
      </c>
      <c r="C13" s="9">
        <v>2297.373485</v>
      </c>
      <c r="D13" s="9">
        <v>0</v>
      </c>
      <c r="E13" s="9">
        <v>9E-05</v>
      </c>
      <c r="F13" s="18">
        <v>2300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8" t="s">
        <v>18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6.046825</v>
      </c>
      <c r="D7" s="22">
        <v>0</v>
      </c>
      <c r="E7" s="22">
        <v>8.1E-05</v>
      </c>
      <c r="F7" s="18">
        <v>310</v>
      </c>
      <c r="G7" s="23">
        <f>IF(ROUND(C7,2)=6.05,0,F7-C7)</f>
        <v>0</v>
      </c>
    </row>
    <row r="8" spans="2:7" ht="15">
      <c r="B8" s="32" t="s">
        <v>51</v>
      </c>
      <c r="C8" s="18">
        <v>6.046906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33" t="s">
        <v>52</v>
      </c>
      <c r="C9" s="18">
        <v>6.046987</v>
      </c>
      <c r="D9" s="18">
        <v>0</v>
      </c>
      <c r="E9" s="18">
        <v>8.3E-05</v>
      </c>
      <c r="F9" s="18">
        <v>310</v>
      </c>
      <c r="G9" s="23">
        <f t="shared" si="0"/>
        <v>0</v>
      </c>
    </row>
    <row r="10" spans="2:7" ht="15">
      <c r="B10" s="33" t="s">
        <v>53</v>
      </c>
      <c r="C10" s="18">
        <v>6.04707</v>
      </c>
      <c r="D10" s="18">
        <v>0</v>
      </c>
      <c r="E10" s="18">
        <v>0.000141</v>
      </c>
      <c r="F10" s="18">
        <v>310</v>
      </c>
      <c r="G10" s="23">
        <f t="shared" si="0"/>
        <v>0</v>
      </c>
    </row>
    <row r="11" spans="2:7" ht="15">
      <c r="B11" s="33" t="s">
        <v>54</v>
      </c>
      <c r="C11" s="18">
        <v>6.047211</v>
      </c>
      <c r="D11" s="18">
        <v>0</v>
      </c>
      <c r="E11" s="18">
        <v>8.3E-05</v>
      </c>
      <c r="F11" s="18">
        <v>310</v>
      </c>
      <c r="G11" s="23">
        <f t="shared" si="0"/>
        <v>0</v>
      </c>
    </row>
    <row r="12" spans="2:7" ht="15">
      <c r="B12" s="33" t="s">
        <v>55</v>
      </c>
      <c r="C12" s="18">
        <v>6.047294</v>
      </c>
      <c r="D12" s="18">
        <v>0</v>
      </c>
      <c r="E12" s="18">
        <v>8.3E-05</v>
      </c>
      <c r="F12" s="18">
        <v>310</v>
      </c>
      <c r="G12" s="23">
        <f t="shared" si="0"/>
        <v>0</v>
      </c>
    </row>
    <row r="13" spans="2:7" ht="15.75" thickBot="1">
      <c r="B13" s="34" t="s">
        <v>56</v>
      </c>
      <c r="C13" s="9">
        <v>6.047377</v>
      </c>
      <c r="D13" s="9">
        <v>0</v>
      </c>
      <c r="E13" s="9">
        <v>8.3E-05</v>
      </c>
      <c r="F13" s="18">
        <v>310</v>
      </c>
      <c r="G13" s="23">
        <f t="shared" si="0"/>
        <v>0</v>
      </c>
    </row>
    <row r="15" spans="2:9" ht="15">
      <c r="B15" s="69" t="s">
        <v>35</v>
      </c>
      <c r="C15" s="69"/>
      <c r="D15" s="69"/>
      <c r="E15" s="69"/>
      <c r="F15" s="69"/>
      <c r="G15" s="69"/>
      <c r="H15" s="69"/>
      <c r="I15" s="69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B3" sqref="B3:H3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70" t="s">
        <v>20</v>
      </c>
      <c r="C3" s="70"/>
      <c r="D3" s="70"/>
      <c r="E3" s="70"/>
      <c r="F3" s="70"/>
      <c r="G3" s="70"/>
      <c r="H3" s="70"/>
    </row>
    <row r="4" spans="2:8" ht="18" thickBot="1">
      <c r="B4" s="14"/>
      <c r="C4" s="14"/>
      <c r="D4" s="14"/>
      <c r="E4" s="14"/>
      <c r="F4" s="14"/>
      <c r="G4" s="19" t="s">
        <v>2</v>
      </c>
      <c r="H4" s="35"/>
    </row>
    <row r="5" spans="2:8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  <c r="H5" s="36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6"/>
    </row>
    <row r="7" spans="2:8" ht="15">
      <c r="B7" s="32" t="s">
        <v>50</v>
      </c>
      <c r="C7" s="18">
        <v>1435.312709</v>
      </c>
      <c r="D7" s="22">
        <v>0</v>
      </c>
      <c r="E7" s="22">
        <v>0.000274</v>
      </c>
      <c r="F7" s="18">
        <v>1500</v>
      </c>
      <c r="G7" s="23">
        <f>IF(F7-C7&gt;5,F7-C7,0)</f>
        <v>64.68729099999996</v>
      </c>
      <c r="H7" s="36"/>
    </row>
    <row r="8" spans="2:8" ht="15">
      <c r="B8" s="32" t="s">
        <v>51</v>
      </c>
      <c r="C8" s="18">
        <v>1435.312983</v>
      </c>
      <c r="D8" s="18">
        <v>1.100114</v>
      </c>
      <c r="E8" s="18">
        <v>0</v>
      </c>
      <c r="F8" s="18">
        <v>1500</v>
      </c>
      <c r="G8" s="23">
        <f aca="true" t="shared" si="0" ref="G8:G13">IF(F8-C8&gt;5,F8-C8,0)</f>
        <v>64.68701699999997</v>
      </c>
      <c r="H8" s="36"/>
    </row>
    <row r="9" spans="2:8" ht="15">
      <c r="B9" s="33" t="s">
        <v>52</v>
      </c>
      <c r="C9" s="18">
        <v>1434.212869</v>
      </c>
      <c r="D9" s="18">
        <v>5.332663</v>
      </c>
      <c r="E9" s="18">
        <v>0</v>
      </c>
      <c r="F9" s="18">
        <v>1500</v>
      </c>
      <c r="G9" s="23">
        <f t="shared" si="0"/>
        <v>65.78713100000004</v>
      </c>
      <c r="H9" s="36"/>
    </row>
    <row r="10" spans="2:8" ht="15">
      <c r="B10" s="33" t="s">
        <v>53</v>
      </c>
      <c r="C10" s="18">
        <v>1428.880206</v>
      </c>
      <c r="D10" s="18">
        <v>5.063904</v>
      </c>
      <c r="E10" s="18">
        <v>0</v>
      </c>
      <c r="F10" s="18">
        <v>1500</v>
      </c>
      <c r="G10" s="23">
        <f t="shared" si="0"/>
        <v>71.11979399999996</v>
      </c>
      <c r="H10" s="36"/>
    </row>
    <row r="11" spans="2:8" ht="15">
      <c r="B11" s="33" t="s">
        <v>54</v>
      </c>
      <c r="C11" s="18">
        <v>1423.816302</v>
      </c>
      <c r="D11" s="18">
        <v>5.234685</v>
      </c>
      <c r="E11" s="18">
        <v>0</v>
      </c>
      <c r="F11" s="18">
        <v>1500</v>
      </c>
      <c r="G11" s="23">
        <f t="shared" si="0"/>
        <v>76.18369800000005</v>
      </c>
      <c r="H11" s="36"/>
    </row>
    <row r="12" spans="2:7" ht="15">
      <c r="B12" s="33" t="s">
        <v>55</v>
      </c>
      <c r="C12" s="18">
        <v>1418.581617</v>
      </c>
      <c r="D12" s="18">
        <v>5.406826</v>
      </c>
      <c r="E12" s="18">
        <v>0</v>
      </c>
      <c r="F12" s="18">
        <v>1500</v>
      </c>
      <c r="G12" s="23">
        <f t="shared" si="0"/>
        <v>81.41838299999995</v>
      </c>
    </row>
    <row r="13" spans="2:7" ht="15.75" thickBot="1">
      <c r="B13" s="34" t="s">
        <v>56</v>
      </c>
      <c r="C13" s="9">
        <v>1413.174791</v>
      </c>
      <c r="D13" s="9">
        <v>5.335277</v>
      </c>
      <c r="E13" s="9">
        <v>0</v>
      </c>
      <c r="F13" s="18">
        <v>1500</v>
      </c>
      <c r="G13" s="23">
        <f t="shared" si="0"/>
        <v>86.82520900000009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8" t="s">
        <v>17</v>
      </c>
      <c r="C3" s="68"/>
      <c r="D3" s="68"/>
      <c r="E3" s="68"/>
      <c r="F3" s="68"/>
      <c r="G3" s="68"/>
      <c r="H3" s="10"/>
      <c r="I3" s="10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889.859031</v>
      </c>
      <c r="D7" s="22">
        <v>7.033611</v>
      </c>
      <c r="E7" s="22">
        <v>0</v>
      </c>
      <c r="F7" s="18">
        <v>1300</v>
      </c>
      <c r="G7" s="23">
        <f>IF(F7-C7&gt;5,F7-C7,0)</f>
        <v>410.14096900000004</v>
      </c>
    </row>
    <row r="8" spans="2:7" ht="15">
      <c r="B8" s="32" t="s">
        <v>51</v>
      </c>
      <c r="C8" s="18">
        <v>882.82542</v>
      </c>
      <c r="D8" s="18">
        <v>7.003603</v>
      </c>
      <c r="E8" s="18">
        <v>0</v>
      </c>
      <c r="F8" s="18">
        <v>1300</v>
      </c>
      <c r="G8" s="23">
        <f aca="true" t="shared" si="0" ref="G8:G13">IF(F8-C8&gt;5,F8-C8,0)</f>
        <v>417.17458</v>
      </c>
    </row>
    <row r="9" spans="2:7" ht="15">
      <c r="B9" s="33" t="s">
        <v>52</v>
      </c>
      <c r="C9" s="18">
        <v>875.821817</v>
      </c>
      <c r="D9" s="18">
        <v>7.535054</v>
      </c>
      <c r="E9" s="18">
        <v>0</v>
      </c>
      <c r="F9" s="18">
        <v>1300</v>
      </c>
      <c r="G9" s="23">
        <f t="shared" si="0"/>
        <v>424.178183</v>
      </c>
    </row>
    <row r="10" spans="2:7" ht="15">
      <c r="B10" s="33" t="s">
        <v>53</v>
      </c>
      <c r="C10" s="18">
        <v>868.286763</v>
      </c>
      <c r="D10" s="18">
        <v>6.946147</v>
      </c>
      <c r="E10" s="18">
        <v>0</v>
      </c>
      <c r="F10" s="18">
        <v>1300</v>
      </c>
      <c r="G10" s="23">
        <f t="shared" si="0"/>
        <v>431.71323700000005</v>
      </c>
    </row>
    <row r="11" spans="2:7" ht="15">
      <c r="B11" s="33" t="s">
        <v>54</v>
      </c>
      <c r="C11" s="18">
        <v>861.340616</v>
      </c>
      <c r="D11" s="18">
        <v>6.965595</v>
      </c>
      <c r="E11" s="18">
        <v>0</v>
      </c>
      <c r="F11" s="18">
        <v>1300</v>
      </c>
      <c r="G11" s="23">
        <f t="shared" si="0"/>
        <v>438.65938400000005</v>
      </c>
    </row>
    <row r="12" spans="2:7" ht="15">
      <c r="B12" s="33" t="s">
        <v>55</v>
      </c>
      <c r="C12" s="18">
        <v>854.375021</v>
      </c>
      <c r="D12" s="18">
        <v>6.880943</v>
      </c>
      <c r="E12" s="18">
        <v>0</v>
      </c>
      <c r="F12" s="18">
        <v>1300</v>
      </c>
      <c r="G12" s="23">
        <f t="shared" si="0"/>
        <v>445.62497900000005</v>
      </c>
    </row>
    <row r="13" spans="2:7" ht="15.75" thickBot="1">
      <c r="B13" s="34" t="s">
        <v>56</v>
      </c>
      <c r="C13" s="9">
        <v>847.494078</v>
      </c>
      <c r="D13" s="9">
        <v>6.954894</v>
      </c>
      <c r="E13" s="9">
        <v>0</v>
      </c>
      <c r="F13" s="18">
        <v>1300</v>
      </c>
      <c r="G13" s="23">
        <f t="shared" si="0"/>
        <v>452.50592200000006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Рекало Александр Борисович</dc:creator>
  <cp:keywords/>
  <dc:description/>
  <cp:lastModifiedBy>Рекало Александр Борисович</cp:lastModifiedBy>
  <dcterms:created xsi:type="dcterms:W3CDTF">2014-05-12T11:32:09Z</dcterms:created>
  <dcterms:modified xsi:type="dcterms:W3CDTF">2020-11-30T13:38:56Z</dcterms:modified>
  <cp:category/>
  <cp:version/>
  <cp:contentType/>
  <cp:contentStatus/>
</cp:coreProperties>
</file>