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Всі_ПСГ" sheetId="1" r:id="rId1"/>
    <sheet name="ПСГ Угерське" sheetId="2" r:id="rId2"/>
    <sheet name="ПСГ Б-Волицько Угерське" sheetId="3" r:id="rId3"/>
    <sheet name="ПСГ Дашавське" sheetId="4" r:id="rId4"/>
    <sheet name="ПСГ Опарське" sheetId="5" r:id="rId5"/>
    <sheet name="ПСГ Богородчанське" sheetId="6" r:id="rId6"/>
    <sheet name="ПСГ Олишівське" sheetId="7" r:id="rId7"/>
    <sheet name="ПСГ Мрин" sheetId="8" r:id="rId8"/>
    <sheet name="ПСГ Солохівське" sheetId="9" r:id="rId9"/>
    <sheet name="ПСГ Пролетарське" sheetId="10" r:id="rId10"/>
    <sheet name="ПСГ Кегичівське" sheetId="11" r:id="rId11"/>
    <sheet name="ПСГ Краснопопівське" sheetId="12" r:id="rId12"/>
    <sheet name="ПСГ Вергунське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<sst xmlns="http://schemas.openxmlformats.org/spreadsheetml/2006/main" count="210" uniqueCount="57">
  <si>
    <t xml:space="preserve">Вільна потужність </t>
  </si>
  <si>
    <t>Дата</t>
  </si>
  <si>
    <r>
      <t>(млн. м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при 20</t>
    </r>
    <r>
      <rPr>
        <vertAlign val="superscript"/>
        <sz val="11"/>
        <color indexed="8"/>
        <rFont val="Calibri"/>
        <family val="2"/>
      </rPr>
      <t>0</t>
    </r>
    <r>
      <rPr>
        <sz val="11"/>
        <color theme="1"/>
        <rFont val="Calibri"/>
        <family val="2"/>
      </rPr>
      <t>С)</t>
    </r>
  </si>
  <si>
    <t>Назва об'єкту</t>
  </si>
  <si>
    <t>Зберігається</t>
  </si>
  <si>
    <t>Закачано</t>
  </si>
  <si>
    <t>Відібрано</t>
  </si>
  <si>
    <t>Проектна потужність</t>
  </si>
  <si>
    <t>Оперативні дані по Дашавському ПСГ</t>
  </si>
  <si>
    <t>Оперативні дані по Опарському ПСГ</t>
  </si>
  <si>
    <t>Оперативні дані по Угерському ПСГ</t>
  </si>
  <si>
    <t>Оперативні дані по Більче-Волицько-Угерському ПСГ</t>
  </si>
  <si>
    <t>Оперативні дані по Богородчанському ПСГ</t>
  </si>
  <si>
    <t>Оперативні дані по Кегичівському ПСГ</t>
  </si>
  <si>
    <t>Оперативні дані по Вергунському ПСГ</t>
  </si>
  <si>
    <t>Оперативні дані по Краснопопівському ПСГ</t>
  </si>
  <si>
    <t>Оперативні дані по Пролетарському ПСГ</t>
  </si>
  <si>
    <t>Оперативні дані по Солохівському ПСГ</t>
  </si>
  <si>
    <t>Оперативні дані по Олишівському ПСГ</t>
  </si>
  <si>
    <t>ПСГ Мринське</t>
  </si>
  <si>
    <t>Оперативні дані по Мринскому ПСГ</t>
  </si>
  <si>
    <t xml:space="preserve">Зберігається * </t>
  </si>
  <si>
    <t>Зберігається*</t>
  </si>
  <si>
    <t>ПСГ Угерське (XIV-XV)</t>
  </si>
  <si>
    <t>ПСГ Більче-Волицько-Угерське</t>
  </si>
  <si>
    <t>ПСГ Дашавське</t>
  </si>
  <si>
    <t>ПСГ Опарське</t>
  </si>
  <si>
    <t>ПСГ Богородчанське</t>
  </si>
  <si>
    <t>ПСГ Олишівське</t>
  </si>
  <si>
    <t xml:space="preserve">ПСГ Солохівське </t>
  </si>
  <si>
    <t>ПСГ Пролетарське</t>
  </si>
  <si>
    <t>ПСГ Кегичівське</t>
  </si>
  <si>
    <t>* Обсяг зберігання газу показано без врахування активного газу довгострокового зберігання – 250 млн. куб м</t>
  </si>
  <si>
    <t>* Обсяг зберігання газу показано без врахування активного газу довгострокового зберігання – 3700 млн. куб м</t>
  </si>
  <si>
    <t>* Обсяг зберігання газу показано без врахування активного газу довгострокового зберігання – 622 млн. куб м</t>
  </si>
  <si>
    <t>* Обсяг зберігання газу показано без врахування активного газу довгострокового зберігання – 90 млн. куб м</t>
  </si>
  <si>
    <t>Стан об'єкту</t>
  </si>
  <si>
    <t>Закачано за добу</t>
  </si>
  <si>
    <t>Відібрано за добу</t>
  </si>
  <si>
    <t>Активний газ довгострокового зберігіння</t>
  </si>
  <si>
    <t>ВСЬОГО :</t>
  </si>
  <si>
    <t>в тому числі:</t>
  </si>
  <si>
    <t>Технологічно-
активний газ</t>
  </si>
  <si>
    <t>Загальний обсяг закачаного газу</t>
  </si>
  <si>
    <t>ПСГ Вергунське*</t>
  </si>
  <si>
    <t>* Вергунське ПСГ знаходиться на тимчасово непідконтрольній Україні території</t>
  </si>
  <si>
    <t>Вільна потужність :</t>
  </si>
  <si>
    <t>Не планується закачування/відбір газу в/з ПСГ</t>
  </si>
  <si>
    <t>ПСГ Краснопопівське</t>
  </si>
  <si>
    <t>Оперативні дані взаємодії між  АТ "Укртрансгаз"  та  ТОВ "Оператор ГТС України" за  05.09.2020</t>
  </si>
  <si>
    <t>05.09.2020</t>
  </si>
  <si>
    <t>04.09.2020</t>
  </si>
  <si>
    <t>03.09.2020</t>
  </si>
  <si>
    <t>02.09.2020</t>
  </si>
  <si>
    <t>01.09.2020</t>
  </si>
  <si>
    <t>31.08.2020</t>
  </si>
  <si>
    <t>30.08.2020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</si>
</sst>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7" fillId="0" borderId="17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7" fillId="0" borderId="16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27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27" xfId="0" applyFill="1" applyBorder="1" applyAlignment="1">
      <alignment/>
    </xf>
    <xf numFmtId="2" fontId="0" fillId="0" borderId="28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6" fillId="0" borderId="29" xfId="0" applyFont="1" applyBorder="1" applyAlignment="1">
      <alignment/>
    </xf>
    <xf numFmtId="0" fontId="0" fillId="0" borderId="0" xfId="0" applyAlignment="1">
      <alignment/>
    </xf>
    <xf numFmtId="0" fontId="27" fillId="0" borderId="27" xfId="0" applyFont="1" applyBorder="1" applyAlignment="1">
      <alignment horizontal="center"/>
    </xf>
    <xf numFmtId="2" fontId="27" fillId="0" borderId="28" xfId="0" applyNumberFormat="1" applyFont="1" applyBorder="1" applyAlignment="1">
      <alignment horizontal="center"/>
    </xf>
    <xf numFmtId="2" fontId="27" fillId="0" borderId="17" xfId="0" applyNumberFormat="1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0" xfId="0" applyAlignment="1">
      <alignment/>
    </xf>
    <xf numFmtId="0" fontId="27" fillId="0" borderId="20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27" fillId="0" borderId="0" xfId="0" applyFont="1" applyBorder="1" applyAlignment="1">
      <alignment/>
    </xf>
    <xf numFmtId="0" fontId="27" fillId="0" borderId="31" xfId="0" applyFont="1" applyBorder="1" applyAlignment="1">
      <alignment/>
    </xf>
    <xf numFmtId="2" fontId="27" fillId="0" borderId="32" xfId="0" applyNumberFormat="1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2" xfId="0" applyBorder="1" applyAlignment="1">
      <alignment/>
    </xf>
    <xf numFmtId="2" fontId="27" fillId="0" borderId="34" xfId="0" applyNumberFormat="1" applyFont="1" applyBorder="1" applyAlignment="1">
      <alignment horizontal="center" vertical="center"/>
    </xf>
    <xf numFmtId="0" fontId="36" fillId="0" borderId="29" xfId="0" applyFont="1" applyBorder="1" applyAlignment="1">
      <alignment wrapText="1"/>
    </xf>
    <xf numFmtId="0" fontId="0" fillId="0" borderId="0" xfId="0" applyAlignment="1">
      <alignment horizontal="left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33" borderId="35" xfId="0" applyFont="1" applyFill="1" applyBorder="1" applyAlignment="1">
      <alignment horizontal="center" vertical="center" wrapText="1"/>
    </xf>
    <xf numFmtId="0" fontId="27" fillId="33" borderId="36" xfId="0" applyFont="1" applyFill="1" applyBorder="1" applyAlignment="1">
      <alignment horizontal="center" vertical="center" wrapText="1"/>
    </xf>
    <xf numFmtId="0" fontId="27" fillId="33" borderId="37" xfId="0" applyFont="1" applyFill="1" applyBorder="1" applyAlignment="1">
      <alignment/>
    </xf>
    <xf numFmtId="0" fontId="0" fillId="33" borderId="37" xfId="0" applyFill="1" applyBorder="1" applyAlignment="1">
      <alignment/>
    </xf>
    <xf numFmtId="0" fontId="27" fillId="0" borderId="38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7" fillId="0" borderId="0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B1:K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7109375" style="42" customWidth="1"/>
    <col min="6" max="7" width="15.8515625" style="0" customWidth="1"/>
    <col min="8" max="8" width="18.57421875" style="0" customWidth="1"/>
    <col min="9" max="9" width="24.28125" style="0" customWidth="1"/>
  </cols>
  <sheetData>
    <row r="1" ht="15">
      <c r="B1" s="14"/>
    </row>
    <row r="3" spans="2:11" ht="15">
      <c r="B3" s="59" t="s">
        <v>49</v>
      </c>
      <c r="C3" s="59"/>
      <c r="D3" s="59"/>
      <c r="E3" s="59"/>
      <c r="F3" s="59"/>
      <c r="G3" s="59"/>
      <c r="H3" s="59"/>
      <c r="I3" s="59"/>
      <c r="J3" s="59"/>
      <c r="K3" s="59"/>
    </row>
    <row r="4" spans="2:8" ht="15">
      <c r="B4" s="14"/>
      <c r="C4" s="14"/>
      <c r="F4" s="14"/>
      <c r="G4" s="14"/>
      <c r="H4" s="14"/>
    </row>
    <row r="5" spans="2:9" ht="15.75" thickBot="1">
      <c r="B5" s="14"/>
      <c r="C5" s="14"/>
      <c r="E5" s="27"/>
      <c r="F5" s="14"/>
      <c r="G5" s="14"/>
      <c r="H5" s="14"/>
      <c r="I5" s="27"/>
    </row>
    <row r="6" spans="2:9" s="47" customFormat="1" ht="15">
      <c r="B6" s="60" t="s">
        <v>3</v>
      </c>
      <c r="C6" s="62" t="s">
        <v>43</v>
      </c>
      <c r="D6" s="64" t="s">
        <v>41</v>
      </c>
      <c r="E6" s="65"/>
      <c r="F6" s="60" t="s">
        <v>37</v>
      </c>
      <c r="G6" s="60" t="s">
        <v>38</v>
      </c>
      <c r="H6" s="60" t="s">
        <v>7</v>
      </c>
      <c r="I6" s="66" t="s">
        <v>36</v>
      </c>
    </row>
    <row r="7" spans="2:9" ht="45">
      <c r="B7" s="61"/>
      <c r="C7" s="63"/>
      <c r="D7" s="48" t="s">
        <v>39</v>
      </c>
      <c r="E7" s="49" t="s">
        <v>42</v>
      </c>
      <c r="F7" s="61"/>
      <c r="G7" s="61"/>
      <c r="H7" s="61"/>
      <c r="I7" s="67"/>
    </row>
    <row r="8" spans="2:9" ht="15.75" thickBot="1">
      <c r="B8" s="28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6">
        <v>8</v>
      </c>
    </row>
    <row r="9" spans="2:9" ht="15">
      <c r="B9" s="29" t="s">
        <v>23</v>
      </c>
      <c r="C9" s="17">
        <f>E9+D9</f>
        <v>771.778093</v>
      </c>
      <c r="D9" s="17">
        <v>250</v>
      </c>
      <c r="E9" s="17">
        <f>'ПСГ Угерське'!C7</f>
        <v>521.778093</v>
      </c>
      <c r="F9" s="17">
        <f>'ПСГ Угерське'!D7</f>
        <v>6.776218</v>
      </c>
      <c r="G9" s="17">
        <f>'ПСГ Угерське'!E7</f>
        <v>0</v>
      </c>
      <c r="H9" s="17">
        <v>1900</v>
      </c>
      <c r="I9" s="41" t="str">
        <f>IF(H9-C9&lt;5,"ПСГ закачано в повному обсязі"," ")</f>
        <v> </v>
      </c>
    </row>
    <row r="10" spans="2:9" ht="15">
      <c r="B10" s="30" t="s">
        <v>24</v>
      </c>
      <c r="C10" s="17">
        <f aca="true" t="shared" si="0" ref="C10:C19">E10+D10</f>
        <v>15530.993532604</v>
      </c>
      <c r="D10" s="18">
        <v>3700</v>
      </c>
      <c r="E10" s="18">
        <f>'ПСГ Б-Волицько Угерське'!C7</f>
        <v>11830.993532604</v>
      </c>
      <c r="F10" s="18">
        <f>'ПСГ Б-Волицько Угерське'!D7</f>
        <v>44.18985</v>
      </c>
      <c r="G10" s="18">
        <f>'ПСГ Б-Волицько Угерське'!E7</f>
        <v>0.000423</v>
      </c>
      <c r="H10" s="17">
        <v>17050</v>
      </c>
      <c r="I10" s="41" t="str">
        <f>IF(H10-C10&lt;5,"ПСГ закачано в повному обсязі"," ")</f>
        <v> </v>
      </c>
    </row>
    <row r="11" spans="2:9" ht="15">
      <c r="B11" s="30" t="s">
        <v>25</v>
      </c>
      <c r="C11" s="17">
        <f t="shared" si="0"/>
        <v>2761.287315</v>
      </c>
      <c r="D11" s="18">
        <v>622</v>
      </c>
      <c r="E11" s="18">
        <f>'ПСГ Дашавське'!C7</f>
        <v>2139.287315</v>
      </c>
      <c r="F11" s="18">
        <f>'ПСГ Дашавське'!D7</f>
        <v>8.992432</v>
      </c>
      <c r="G11" s="18">
        <f>'ПСГ Дашавське'!E7</f>
        <v>0</v>
      </c>
      <c r="H11" s="18">
        <v>2150</v>
      </c>
      <c r="I11" s="41" t="str">
        <f>IF(H11-C11&lt;5,"ПСГ закачано в повному обсязі"," ")</f>
        <v>ПСГ закачано в повному обсязі</v>
      </c>
    </row>
    <row r="12" spans="2:9" ht="15">
      <c r="B12" s="30" t="s">
        <v>26</v>
      </c>
      <c r="C12" s="17">
        <f t="shared" si="0"/>
        <v>1162.180427</v>
      </c>
      <c r="D12" s="18"/>
      <c r="E12" s="18">
        <f>'ПСГ Опарське'!C7</f>
        <v>1162.180427</v>
      </c>
      <c r="F12" s="18">
        <f>'ПСГ Опарське'!D7</f>
        <v>5.381863</v>
      </c>
      <c r="G12" s="18">
        <f>'ПСГ Опарське'!E7</f>
        <v>0</v>
      </c>
      <c r="H12" s="18">
        <v>1920</v>
      </c>
      <c r="I12" s="41" t="str">
        <f>IF(H12-C12&lt;5,"ПСГ закачано в повному обсязі"," ")</f>
        <v> </v>
      </c>
    </row>
    <row r="13" spans="2:9" ht="15">
      <c r="B13" s="30" t="s">
        <v>27</v>
      </c>
      <c r="C13" s="17">
        <f t="shared" si="0"/>
        <v>2217.689345</v>
      </c>
      <c r="D13" s="18"/>
      <c r="E13" s="18">
        <f>'ПСГ Богородчанське'!C7</f>
        <v>2217.689345</v>
      </c>
      <c r="F13" s="18">
        <f>'ПСГ Богородчанське'!D7</f>
        <v>5.275707</v>
      </c>
      <c r="G13" s="18">
        <f>'ПСГ Богородчанське'!E7</f>
        <v>0</v>
      </c>
      <c r="H13" s="18">
        <v>2300</v>
      </c>
      <c r="I13" s="41" t="str">
        <f>IF(H13-C13&lt;3,"ПСГ закачано в повному обсязі"," ")</f>
        <v> </v>
      </c>
    </row>
    <row r="14" spans="2:9" ht="15">
      <c r="B14" s="30" t="s">
        <v>28</v>
      </c>
      <c r="C14" s="17">
        <f t="shared" si="0"/>
        <v>96.04912</v>
      </c>
      <c r="D14" s="18">
        <v>90</v>
      </c>
      <c r="E14" s="18">
        <f>'ПСГ Олишівське'!C7</f>
        <v>6.04912</v>
      </c>
      <c r="F14" s="18">
        <f>'ПСГ Олишівське'!D7</f>
        <v>0</v>
      </c>
      <c r="G14" s="18">
        <f>'ПСГ Олишівське'!E7</f>
        <v>8.3E-05</v>
      </c>
      <c r="H14" s="18">
        <v>310</v>
      </c>
      <c r="I14" s="41" t="str">
        <f>IF(ROUND(E14,2)&lt;&gt;6.05," ","Не планується закачування газу в ПСГ ")</f>
        <v>Не планується закачування газу в ПСГ </v>
      </c>
    </row>
    <row r="15" spans="2:9" ht="15">
      <c r="B15" s="31" t="s">
        <v>19</v>
      </c>
      <c r="C15" s="17">
        <f t="shared" si="0"/>
        <v>1283.419943</v>
      </c>
      <c r="D15" s="18"/>
      <c r="E15" s="18">
        <f>'ПСГ Мрин'!C7</f>
        <v>1283.419943</v>
      </c>
      <c r="F15" s="18">
        <f>'ПСГ Мрин'!D7</f>
        <v>6.744201</v>
      </c>
      <c r="G15" s="18">
        <f>'ПСГ Мрин'!E7</f>
        <v>0</v>
      </c>
      <c r="H15" s="18">
        <v>1500</v>
      </c>
      <c r="I15" s="41" t="str">
        <f>IF(H15-C15&lt;5,"ПСГ закачано в повному обсязі"," ")</f>
        <v> </v>
      </c>
    </row>
    <row r="16" spans="2:9" ht="15">
      <c r="B16" s="31" t="s">
        <v>29</v>
      </c>
      <c r="C16" s="17">
        <f t="shared" si="0"/>
        <v>703.134454</v>
      </c>
      <c r="D16" s="18"/>
      <c r="E16" s="18">
        <f>'ПСГ Солохівське'!C7</f>
        <v>703.134454</v>
      </c>
      <c r="F16" s="18">
        <f>'ПСГ Солохівське'!D7</f>
        <v>6.930461</v>
      </c>
      <c r="G16" s="18">
        <f>'ПСГ Солохівське'!E7</f>
        <v>0</v>
      </c>
      <c r="H16" s="18">
        <v>1300</v>
      </c>
      <c r="I16" s="41" t="str">
        <f>IF(H16-C16&lt;5,"ПСГ закачано в повному обсязі"," ")</f>
        <v> </v>
      </c>
    </row>
    <row r="17" spans="2:9" ht="15">
      <c r="B17" s="31" t="s">
        <v>30</v>
      </c>
      <c r="C17" s="17">
        <f t="shared" si="0"/>
        <v>590.98878</v>
      </c>
      <c r="D17" s="18"/>
      <c r="E17" s="18">
        <f>'ПСГ Пролетарське'!C7</f>
        <v>590.98878</v>
      </c>
      <c r="F17" s="18">
        <f>'ПСГ Пролетарське'!D7</f>
        <v>3.420417</v>
      </c>
      <c r="G17" s="18">
        <f>'ПСГ Пролетарське'!E7</f>
        <v>0</v>
      </c>
      <c r="H17" s="18">
        <v>1000</v>
      </c>
      <c r="I17" s="41" t="str">
        <f>IF(H17-C17&lt;5,"ПСГ закачано в повному обсязі"," ")</f>
        <v> </v>
      </c>
    </row>
    <row r="18" spans="2:9" s="39" customFormat="1" ht="15">
      <c r="B18" s="31" t="s">
        <v>31</v>
      </c>
      <c r="C18" s="17">
        <f t="shared" si="0"/>
        <v>695.090259</v>
      </c>
      <c r="D18" s="18"/>
      <c r="E18" s="18">
        <f>'ПСГ Кегичівське'!C7</f>
        <v>695.090259</v>
      </c>
      <c r="F18" s="18">
        <f>'ПСГ Кегичівське'!D7</f>
        <v>0</v>
      </c>
      <c r="G18" s="18">
        <f>'ПСГ Кегичівське'!E7</f>
        <v>6E-06</v>
      </c>
      <c r="H18" s="18">
        <v>700</v>
      </c>
      <c r="I18" s="41" t="str">
        <f>IF(H18-C18&lt;5,"ПСГ закачано в повному обсязі"," ")</f>
        <v>ПСГ закачано в повному обсязі</v>
      </c>
    </row>
    <row r="19" spans="2:10" ht="15">
      <c r="B19" s="31" t="s">
        <v>48</v>
      </c>
      <c r="C19" s="17">
        <f t="shared" si="0"/>
        <v>80.748304</v>
      </c>
      <c r="D19" s="18"/>
      <c r="E19" s="18">
        <f>'ПСГ Краснопопівське'!C7</f>
        <v>80.748304</v>
      </c>
      <c r="F19" s="18">
        <f>'ПСГ Краснопопівське'!D7</f>
        <v>0</v>
      </c>
      <c r="G19" s="18">
        <f>'ПСГ Краснопопівське'!E7</f>
        <v>0.000195</v>
      </c>
      <c r="H19" s="18">
        <v>420</v>
      </c>
      <c r="I19" s="41" t="str">
        <f>IF(ROUND(E19,2)&lt;&gt;80.75," ","Не планується закачування газу в ПСГ ")</f>
        <v>Не планується закачування газу в ПСГ </v>
      </c>
      <c r="J19" s="40"/>
    </row>
    <row r="20" spans="2:9" s="14" customFormat="1" ht="19.5">
      <c r="B20" s="37" t="s">
        <v>44</v>
      </c>
      <c r="C20" s="38">
        <v>175.863684</v>
      </c>
      <c r="D20" s="38"/>
      <c r="E20" s="38">
        <f>C20</f>
        <v>175.863684</v>
      </c>
      <c r="F20" s="38">
        <v>0</v>
      </c>
      <c r="G20" s="38">
        <f>'ПСГ Вергунське'!E7</f>
        <v>0.000195</v>
      </c>
      <c r="H20" s="38">
        <v>400</v>
      </c>
      <c r="I20" s="58" t="s">
        <v>47</v>
      </c>
    </row>
    <row r="21" spans="2:9" ht="15.75" thickBot="1">
      <c r="B21" s="43" t="s">
        <v>40</v>
      </c>
      <c r="C21" s="45">
        <f>SUM(C9:C20)</f>
        <v>26069.223256604</v>
      </c>
      <c r="D21" s="44">
        <f>SUM(D9:D20)</f>
        <v>4662</v>
      </c>
      <c r="E21" s="45">
        <f>SUM(E9:E20)</f>
        <v>21407.223256604</v>
      </c>
      <c r="F21" s="45">
        <f>SUM(F9:F19)</f>
        <v>87.71114899999999</v>
      </c>
      <c r="G21" s="45">
        <f>SUM(G9:G19)</f>
        <v>0.000707</v>
      </c>
      <c r="H21" s="44">
        <f>SUM(H9:H20)</f>
        <v>30950</v>
      </c>
      <c r="I21" s="46"/>
    </row>
    <row r="22" spans="2:9" ht="15.75" thickBot="1">
      <c r="B22" s="53" t="s">
        <v>46</v>
      </c>
      <c r="C22" s="54"/>
      <c r="D22" s="56"/>
      <c r="E22" s="56"/>
      <c r="F22" s="56"/>
      <c r="G22" s="56"/>
      <c r="H22" s="55"/>
      <c r="I22" s="57">
        <f>H21-C21-777.34</f>
        <v>4103.436743396</v>
      </c>
    </row>
    <row r="23" spans="2:9" s="51" customFormat="1" ht="15">
      <c r="B23" s="52"/>
      <c r="D23" s="27"/>
      <c r="H23" s="27"/>
      <c r="I23" s="27"/>
    </row>
    <row r="24" ht="15">
      <c r="B24" s="50" t="s">
        <v>45</v>
      </c>
    </row>
  </sheetData>
  <sheetProtection/>
  <mergeCells count="8">
    <mergeCell ref="B3:K3"/>
    <mergeCell ref="B6:B7"/>
    <mergeCell ref="C6:C7"/>
    <mergeCell ref="D6:E6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G14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5">
      <c r="B3" s="68" t="s">
        <v>16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32" t="s">
        <v>50</v>
      </c>
      <c r="C7" s="18">
        <v>590.98878</v>
      </c>
      <c r="D7" s="22">
        <v>3.420417</v>
      </c>
      <c r="E7" s="22">
        <v>0</v>
      </c>
      <c r="F7" s="18">
        <v>1000</v>
      </c>
      <c r="G7" s="23">
        <f>IF(F7-C7&gt;5,F7-C7,0)</f>
        <v>409.01122</v>
      </c>
    </row>
    <row r="8" spans="2:7" ht="15">
      <c r="B8" s="32" t="s">
        <v>51</v>
      </c>
      <c r="C8" s="18">
        <v>587.568363</v>
      </c>
      <c r="D8" s="18">
        <v>3.552808</v>
      </c>
      <c r="E8" s="18">
        <v>0</v>
      </c>
      <c r="F8" s="18">
        <v>1000</v>
      </c>
      <c r="G8" s="23">
        <f aca="true" t="shared" si="0" ref="G8:G13">IF(F8-C8&gt;5,F8-C8,0)</f>
        <v>412.431637</v>
      </c>
    </row>
    <row r="9" spans="2:7" ht="15">
      <c r="B9" s="33" t="s">
        <v>52</v>
      </c>
      <c r="C9" s="18">
        <v>584.015555</v>
      </c>
      <c r="D9" s="18">
        <v>3.579434</v>
      </c>
      <c r="E9" s="18">
        <v>0</v>
      </c>
      <c r="F9" s="18">
        <v>1000</v>
      </c>
      <c r="G9" s="23">
        <f t="shared" si="0"/>
        <v>415.98444500000005</v>
      </c>
    </row>
    <row r="10" spans="2:7" ht="15">
      <c r="B10" s="33" t="s">
        <v>53</v>
      </c>
      <c r="C10" s="18">
        <v>580.436121</v>
      </c>
      <c r="D10" s="18">
        <v>3.61052</v>
      </c>
      <c r="E10" s="18">
        <v>0</v>
      </c>
      <c r="F10" s="18">
        <v>1000</v>
      </c>
      <c r="G10" s="23">
        <f t="shared" si="0"/>
        <v>419.56387900000004</v>
      </c>
    </row>
    <row r="11" spans="2:7" ht="15">
      <c r="B11" s="33" t="s">
        <v>54</v>
      </c>
      <c r="C11" s="18">
        <v>576.825601</v>
      </c>
      <c r="D11" s="18">
        <v>3.569422</v>
      </c>
      <c r="E11" s="18">
        <v>0</v>
      </c>
      <c r="F11" s="18">
        <v>1000</v>
      </c>
      <c r="G11" s="23">
        <f t="shared" si="0"/>
        <v>423.174399</v>
      </c>
    </row>
    <row r="12" spans="2:7" ht="15">
      <c r="B12" s="33" t="s">
        <v>55</v>
      </c>
      <c r="C12" s="18">
        <v>573.256179</v>
      </c>
      <c r="D12" s="18">
        <v>3.546354</v>
      </c>
      <c r="E12" s="18">
        <v>0</v>
      </c>
      <c r="F12" s="18">
        <v>1000</v>
      </c>
      <c r="G12" s="23">
        <f t="shared" si="0"/>
        <v>426.743821</v>
      </c>
    </row>
    <row r="13" spans="2:7" ht="15.75" thickBot="1">
      <c r="B13" s="34" t="s">
        <v>56</v>
      </c>
      <c r="C13" s="9">
        <v>569.709825</v>
      </c>
      <c r="D13" s="9">
        <v>3.579163</v>
      </c>
      <c r="E13" s="9">
        <v>0</v>
      </c>
      <c r="F13" s="18">
        <v>1000</v>
      </c>
      <c r="G13" s="23">
        <f t="shared" si="0"/>
        <v>430.290175</v>
      </c>
    </row>
    <row r="14" spans="2:7" ht="15">
      <c r="B14" s="14"/>
      <c r="C14" s="14"/>
      <c r="D14" s="14"/>
      <c r="E14" s="14"/>
      <c r="F14" s="14"/>
      <c r="G14" s="14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5">
      <c r="B3" s="68" t="s">
        <v>13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32" t="s">
        <v>50</v>
      </c>
      <c r="C7" s="18">
        <v>695.090259</v>
      </c>
      <c r="D7" s="22">
        <v>0</v>
      </c>
      <c r="E7" s="22">
        <v>6E-06</v>
      </c>
      <c r="F7" s="18">
        <v>700</v>
      </c>
      <c r="G7" s="23">
        <f>IF(F7-C7&gt;5,F7-C7,0)</f>
        <v>0</v>
      </c>
    </row>
    <row r="8" spans="2:7" ht="15">
      <c r="B8" s="32" t="s">
        <v>51</v>
      </c>
      <c r="C8" s="18">
        <v>695.090265</v>
      </c>
      <c r="D8" s="18">
        <v>0</v>
      </c>
      <c r="E8" s="18">
        <v>6E-06</v>
      </c>
      <c r="F8" s="18">
        <v>700</v>
      </c>
      <c r="G8" s="23">
        <f aca="true" t="shared" si="0" ref="G8:G13">IF(F8-C8&gt;5,F8-C8,0)</f>
        <v>0</v>
      </c>
    </row>
    <row r="9" spans="2:7" ht="15">
      <c r="B9" s="33" t="s">
        <v>52</v>
      </c>
      <c r="C9" s="18">
        <v>695.090271</v>
      </c>
      <c r="D9" s="18">
        <v>0</v>
      </c>
      <c r="E9" s="18">
        <v>6E-06</v>
      </c>
      <c r="F9" s="18">
        <v>700</v>
      </c>
      <c r="G9" s="23">
        <f t="shared" si="0"/>
        <v>0</v>
      </c>
    </row>
    <row r="10" spans="2:7" ht="15">
      <c r="B10" s="33" t="s">
        <v>53</v>
      </c>
      <c r="C10" s="18">
        <v>695.090277</v>
      </c>
      <c r="D10" s="18">
        <v>0</v>
      </c>
      <c r="E10" s="18">
        <v>6E-06</v>
      </c>
      <c r="F10" s="18">
        <v>700</v>
      </c>
      <c r="G10" s="23">
        <f t="shared" si="0"/>
        <v>0</v>
      </c>
    </row>
    <row r="11" spans="2:7" ht="15">
      <c r="B11" s="33" t="s">
        <v>54</v>
      </c>
      <c r="C11" s="18">
        <v>695.090283</v>
      </c>
      <c r="D11" s="18">
        <v>0</v>
      </c>
      <c r="E11" s="18">
        <v>6E-06</v>
      </c>
      <c r="F11" s="18">
        <v>700</v>
      </c>
      <c r="G11" s="23">
        <f t="shared" si="0"/>
        <v>0</v>
      </c>
    </row>
    <row r="12" spans="2:7" ht="15">
      <c r="B12" s="33" t="s">
        <v>55</v>
      </c>
      <c r="C12" s="18">
        <v>695.090289</v>
      </c>
      <c r="D12" s="18">
        <v>0</v>
      </c>
      <c r="E12" s="18">
        <v>1.8E-05</v>
      </c>
      <c r="F12" s="18">
        <v>700</v>
      </c>
      <c r="G12" s="23">
        <f t="shared" si="0"/>
        <v>0</v>
      </c>
    </row>
    <row r="13" spans="2:7" ht="15.75" thickBot="1">
      <c r="B13" s="34" t="s">
        <v>56</v>
      </c>
      <c r="C13" s="9">
        <v>695.090307</v>
      </c>
      <c r="D13" s="9">
        <v>0</v>
      </c>
      <c r="E13" s="9">
        <v>4E-06</v>
      </c>
      <c r="F13" s="18">
        <v>700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5">
      <c r="B3" s="68" t="s">
        <v>15</v>
      </c>
      <c r="C3" s="68"/>
      <c r="D3" s="68"/>
      <c r="E3" s="68"/>
      <c r="F3" s="68"/>
      <c r="G3" s="68"/>
      <c r="H3" s="12"/>
    </row>
    <row r="4" spans="2:8" ht="18" thickBot="1">
      <c r="B4" s="14"/>
      <c r="C4" s="14"/>
      <c r="D4" s="14"/>
      <c r="E4" s="14"/>
      <c r="F4" s="14"/>
      <c r="G4" s="19" t="s">
        <v>2</v>
      </c>
      <c r="H4" s="11"/>
    </row>
    <row r="5" spans="2:8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32" t="s">
        <v>50</v>
      </c>
      <c r="C7" s="18">
        <v>80.748304</v>
      </c>
      <c r="D7" s="22">
        <v>0</v>
      </c>
      <c r="E7" s="22">
        <v>0.000195</v>
      </c>
      <c r="F7" s="18">
        <v>420</v>
      </c>
      <c r="G7" s="23">
        <f>IF(ROUND(C7,2)=80.75,0,F7-C7)</f>
        <v>0</v>
      </c>
    </row>
    <row r="8" spans="2:8" ht="15">
      <c r="B8" s="32" t="s">
        <v>51</v>
      </c>
      <c r="C8" s="18">
        <v>80.748499</v>
      </c>
      <c r="D8" s="18">
        <v>0</v>
      </c>
      <c r="E8" s="18">
        <v>0.000195</v>
      </c>
      <c r="F8" s="18">
        <v>420</v>
      </c>
      <c r="G8" s="23">
        <f aca="true" t="shared" si="0" ref="G8:G13">IF(ROUND(C8,2)=80.75,0,F8-C8)</f>
        <v>0</v>
      </c>
      <c r="H8" s="11"/>
    </row>
    <row r="9" spans="2:8" ht="15">
      <c r="B9" s="33" t="s">
        <v>52</v>
      </c>
      <c r="C9" s="18">
        <v>80.748694</v>
      </c>
      <c r="D9" s="18">
        <v>0</v>
      </c>
      <c r="E9" s="18">
        <v>0.000194</v>
      </c>
      <c r="F9" s="18">
        <v>420</v>
      </c>
      <c r="G9" s="23">
        <f t="shared" si="0"/>
        <v>0</v>
      </c>
      <c r="H9" s="11"/>
    </row>
    <row r="10" spans="2:8" ht="15">
      <c r="B10" s="33" t="s">
        <v>53</v>
      </c>
      <c r="C10" s="18">
        <v>80.748888</v>
      </c>
      <c r="D10" s="18">
        <v>0</v>
      </c>
      <c r="E10" s="18">
        <v>0.000194</v>
      </c>
      <c r="F10" s="18">
        <v>420</v>
      </c>
      <c r="G10" s="23">
        <f t="shared" si="0"/>
        <v>0</v>
      </c>
      <c r="H10" s="11"/>
    </row>
    <row r="11" spans="2:8" ht="15">
      <c r="B11" s="33" t="s">
        <v>54</v>
      </c>
      <c r="C11" s="18">
        <v>80.749082</v>
      </c>
      <c r="D11" s="18">
        <v>0</v>
      </c>
      <c r="E11" s="18">
        <v>0.000194</v>
      </c>
      <c r="F11" s="18">
        <v>420</v>
      </c>
      <c r="G11" s="23">
        <f t="shared" si="0"/>
        <v>0</v>
      </c>
      <c r="H11" s="11"/>
    </row>
    <row r="12" spans="2:8" ht="15">
      <c r="B12" s="33" t="s">
        <v>55</v>
      </c>
      <c r="C12" s="18">
        <v>80.749276</v>
      </c>
      <c r="D12" s="18">
        <v>0</v>
      </c>
      <c r="E12" s="18">
        <v>0.000221</v>
      </c>
      <c r="F12" s="18">
        <v>420</v>
      </c>
      <c r="G12" s="23">
        <f t="shared" si="0"/>
        <v>0</v>
      </c>
      <c r="H12" s="11"/>
    </row>
    <row r="13" spans="2:8" ht="15.75" thickBot="1">
      <c r="B13" s="34" t="s">
        <v>56</v>
      </c>
      <c r="C13" s="9">
        <v>80.749497</v>
      </c>
      <c r="D13" s="9">
        <v>0</v>
      </c>
      <c r="E13" s="9">
        <v>0.000188</v>
      </c>
      <c r="F13" s="18">
        <v>420</v>
      </c>
      <c r="G13" s="23">
        <f t="shared" si="0"/>
        <v>0</v>
      </c>
      <c r="H13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B3:G13"/>
  <sheetViews>
    <sheetView zoomScalePageLayoutView="0" workbookViewId="0" topLeftCell="A1">
      <selection activeCell="C7" sqref="C7"/>
    </sheetView>
  </sheetViews>
  <sheetFormatPr defaultColWidth="9.140625" defaultRowHeight="15"/>
  <cols>
    <col min="2" max="2" width="16.140625" style="0" customWidth="1"/>
    <col min="3" max="3" width="14.7109375" style="0" customWidth="1"/>
    <col min="4" max="4" width="17.7109375" style="0" customWidth="1"/>
    <col min="5" max="5" width="16.140625" style="0" customWidth="1"/>
    <col min="6" max="6" width="18.00390625" style="0" customWidth="1"/>
    <col min="7" max="7" width="17.140625" style="0" customWidth="1"/>
  </cols>
  <sheetData>
    <row r="3" spans="2:7" ht="15">
      <c r="B3" s="68" t="s">
        <v>14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6" t="s">
        <v>50</v>
      </c>
      <c r="C7" s="18">
        <v>80.748304</v>
      </c>
      <c r="D7" s="22">
        <v>0</v>
      </c>
      <c r="E7" s="22">
        <v>0.000195</v>
      </c>
      <c r="F7" s="18">
        <v>400</v>
      </c>
      <c r="G7" s="23">
        <f>F7-C7</f>
        <v>319.251696</v>
      </c>
    </row>
    <row r="8" spans="2:7" ht="15">
      <c r="B8" s="6" t="s">
        <v>51</v>
      </c>
      <c r="C8" s="18">
        <v>80.748499</v>
      </c>
      <c r="D8" s="18">
        <v>0</v>
      </c>
      <c r="E8" s="18">
        <v>0.000195</v>
      </c>
      <c r="F8" s="18">
        <v>400</v>
      </c>
      <c r="G8" s="23">
        <f aca="true" t="shared" si="0" ref="G8:G13">F8-C8</f>
        <v>319.251501</v>
      </c>
    </row>
    <row r="9" spans="2:7" ht="15">
      <c r="B9" s="7" t="s">
        <v>52</v>
      </c>
      <c r="C9" s="18">
        <v>80.748694</v>
      </c>
      <c r="D9" s="18">
        <v>0</v>
      </c>
      <c r="E9" s="18">
        <v>0.000194</v>
      </c>
      <c r="F9" s="18">
        <v>400</v>
      </c>
      <c r="G9" s="23">
        <f t="shared" si="0"/>
        <v>319.251306</v>
      </c>
    </row>
    <row r="10" spans="2:7" ht="15">
      <c r="B10" s="7" t="s">
        <v>53</v>
      </c>
      <c r="C10" s="18">
        <v>80.748888</v>
      </c>
      <c r="D10" s="18">
        <v>0</v>
      </c>
      <c r="E10" s="18">
        <v>0.000194</v>
      </c>
      <c r="F10" s="18">
        <v>400</v>
      </c>
      <c r="G10" s="23">
        <f t="shared" si="0"/>
        <v>319.25111200000003</v>
      </c>
    </row>
    <row r="11" spans="2:7" ht="15">
      <c r="B11" s="7" t="s">
        <v>54</v>
      </c>
      <c r="C11" s="18">
        <v>80.749082</v>
      </c>
      <c r="D11" s="18">
        <v>0</v>
      </c>
      <c r="E11" s="18">
        <v>0.000194</v>
      </c>
      <c r="F11" s="18">
        <v>400</v>
      </c>
      <c r="G11" s="23">
        <f t="shared" si="0"/>
        <v>319.250918</v>
      </c>
    </row>
    <row r="12" spans="2:7" ht="15">
      <c r="B12" s="7" t="s">
        <v>55</v>
      </c>
      <c r="C12" s="18">
        <v>80.749276</v>
      </c>
      <c r="D12" s="18">
        <v>0</v>
      </c>
      <c r="E12" s="18">
        <v>0.000221</v>
      </c>
      <c r="F12" s="18">
        <v>400</v>
      </c>
      <c r="G12" s="23">
        <f t="shared" si="0"/>
        <v>319.250724</v>
      </c>
    </row>
    <row r="13" spans="2:7" ht="15.75" thickBot="1">
      <c r="B13" s="8" t="s">
        <v>56</v>
      </c>
      <c r="C13" s="9">
        <v>80.749497</v>
      </c>
      <c r="D13" s="9">
        <v>0</v>
      </c>
      <c r="E13" s="9">
        <v>0.000188</v>
      </c>
      <c r="F13" s="18">
        <v>400</v>
      </c>
      <c r="G13" s="23">
        <f t="shared" si="0"/>
        <v>319.250503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/>
  <dimension ref="B3:I16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5">
      <c r="B3" s="68" t="s">
        <v>10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22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32" t="s">
        <v>50</v>
      </c>
      <c r="C7" s="18">
        <v>521.778093</v>
      </c>
      <c r="D7" s="22">
        <v>6.776218</v>
      </c>
      <c r="E7" s="22">
        <v>0</v>
      </c>
      <c r="F7" s="17">
        <v>1900</v>
      </c>
      <c r="G7" s="23">
        <f>IF(F7-C7&gt;5,F7-C7,0)</f>
        <v>1378.221907</v>
      </c>
    </row>
    <row r="8" spans="2:7" ht="15">
      <c r="B8" s="32" t="s">
        <v>51</v>
      </c>
      <c r="C8" s="18">
        <v>515.001875</v>
      </c>
      <c r="D8" s="18">
        <v>6.568167</v>
      </c>
      <c r="E8" s="18">
        <v>0</v>
      </c>
      <c r="F8" s="17">
        <v>1900</v>
      </c>
      <c r="G8" s="23">
        <f aca="true" t="shared" si="0" ref="G8:G13">IF(F8-C8&gt;5,F8-C8,0)</f>
        <v>1384.998125</v>
      </c>
    </row>
    <row r="9" spans="2:7" ht="15">
      <c r="B9" s="33" t="s">
        <v>52</v>
      </c>
      <c r="C9" s="18">
        <v>508.433708</v>
      </c>
      <c r="D9" s="18">
        <v>6.562199</v>
      </c>
      <c r="E9" s="18">
        <v>0</v>
      </c>
      <c r="F9" s="17">
        <v>1900</v>
      </c>
      <c r="G9" s="23">
        <f t="shared" si="0"/>
        <v>1391.566292</v>
      </c>
    </row>
    <row r="10" spans="2:7" ht="15">
      <c r="B10" s="33" t="s">
        <v>53</v>
      </c>
      <c r="C10" s="18">
        <v>501.871509</v>
      </c>
      <c r="D10" s="18">
        <v>7.174489</v>
      </c>
      <c r="E10" s="18">
        <v>0</v>
      </c>
      <c r="F10" s="17">
        <v>1900</v>
      </c>
      <c r="G10" s="23">
        <f t="shared" si="0"/>
        <v>1398.128491</v>
      </c>
    </row>
    <row r="11" spans="2:7" ht="15">
      <c r="B11" s="33" t="s">
        <v>54</v>
      </c>
      <c r="C11" s="18">
        <v>494.69702</v>
      </c>
      <c r="D11" s="18">
        <v>7.436663</v>
      </c>
      <c r="E11" s="18">
        <v>0</v>
      </c>
      <c r="F11" s="17">
        <v>1900</v>
      </c>
      <c r="G11" s="23">
        <f t="shared" si="0"/>
        <v>1405.30298</v>
      </c>
    </row>
    <row r="12" spans="2:7" ht="15">
      <c r="B12" s="33" t="s">
        <v>55</v>
      </c>
      <c r="C12" s="18">
        <v>487.260357</v>
      </c>
      <c r="D12" s="18">
        <v>8.481934</v>
      </c>
      <c r="E12" s="18">
        <v>0</v>
      </c>
      <c r="F12" s="17">
        <v>1900</v>
      </c>
      <c r="G12" s="23">
        <f t="shared" si="0"/>
        <v>1412.739643</v>
      </c>
    </row>
    <row r="13" spans="2:7" ht="15.75" thickBot="1">
      <c r="B13" s="34" t="s">
        <v>56</v>
      </c>
      <c r="C13" s="9">
        <v>478.778423</v>
      </c>
      <c r="D13" s="9">
        <v>8.388243</v>
      </c>
      <c r="E13" s="9">
        <v>0</v>
      </c>
      <c r="F13" s="17">
        <v>1900</v>
      </c>
      <c r="G13" s="23">
        <f t="shared" si="0"/>
        <v>1421.221577</v>
      </c>
    </row>
    <row r="16" spans="2:9" ht="15">
      <c r="B16" s="69" t="s">
        <v>32</v>
      </c>
      <c r="C16" s="69"/>
      <c r="D16" s="69"/>
      <c r="E16" s="69"/>
      <c r="F16" s="69"/>
      <c r="G16" s="69"/>
      <c r="H16" s="69"/>
      <c r="I16" s="69"/>
    </row>
  </sheetData>
  <sheetProtection/>
  <mergeCells count="2">
    <mergeCell ref="B3:G3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3:I15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4" customWidth="1"/>
    <col min="7" max="7" width="15.140625" style="0" customWidth="1"/>
    <col min="8" max="8" width="15.28125" style="0" customWidth="1"/>
  </cols>
  <sheetData>
    <row r="3" spans="2:8" ht="15">
      <c r="B3" s="68" t="s">
        <v>11</v>
      </c>
      <c r="C3" s="68"/>
      <c r="D3" s="68"/>
      <c r="E3" s="68"/>
      <c r="F3" s="68"/>
      <c r="G3" s="68"/>
      <c r="H3" s="13"/>
    </row>
    <row r="4" spans="1:8" ht="18" thickBot="1">
      <c r="A4" s="1"/>
      <c r="B4" s="11"/>
      <c r="C4" s="11"/>
      <c r="D4" s="11"/>
      <c r="E4" s="11"/>
      <c r="G4" s="19" t="s">
        <v>2</v>
      </c>
      <c r="H4" s="11"/>
    </row>
    <row r="5" spans="2:8" ht="30">
      <c r="B5" s="4" t="s">
        <v>1</v>
      </c>
      <c r="C5" s="2" t="s">
        <v>22</v>
      </c>
      <c r="D5" s="20" t="s">
        <v>5</v>
      </c>
      <c r="E5" s="20" t="s">
        <v>6</v>
      </c>
      <c r="F5" s="24" t="s">
        <v>7</v>
      </c>
      <c r="G5" s="21" t="s">
        <v>0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32" t="s">
        <v>50</v>
      </c>
      <c r="C7" s="18">
        <v>11830.993532604</v>
      </c>
      <c r="D7" s="22">
        <v>44.18985</v>
      </c>
      <c r="E7" s="22">
        <v>0.000423</v>
      </c>
      <c r="F7" s="26">
        <f>'[1]Всі_ПСГ'!$F$8</f>
        <v>17050</v>
      </c>
      <c r="G7" s="23">
        <f>IF(F7-C7&gt;5,F7-C7,0)</f>
        <v>5219.0064673960005</v>
      </c>
    </row>
    <row r="8" spans="2:8" ht="15">
      <c r="B8" s="32" t="s">
        <v>51</v>
      </c>
      <c r="C8" s="18">
        <v>11786.804105604</v>
      </c>
      <c r="D8" s="18">
        <v>45.109609</v>
      </c>
      <c r="E8" s="18">
        <v>0.000423</v>
      </c>
      <c r="F8" s="26">
        <f>'[1]Всі_ПСГ'!$F$8</f>
        <v>17050</v>
      </c>
      <c r="G8" s="23">
        <f aca="true" t="shared" si="0" ref="G8:G13">IF(F8-C8&gt;5,F8-C8,0)</f>
        <v>5263.195894396</v>
      </c>
      <c r="H8" s="11"/>
    </row>
    <row r="9" spans="2:8" ht="15">
      <c r="B9" s="33" t="s">
        <v>52</v>
      </c>
      <c r="C9" s="18">
        <v>11741.694919604</v>
      </c>
      <c r="D9" s="18">
        <v>44.856919</v>
      </c>
      <c r="E9" s="18">
        <v>0.000423</v>
      </c>
      <c r="F9" s="26">
        <f>'[1]Всі_ПСГ'!$F$8</f>
        <v>17050</v>
      </c>
      <c r="G9" s="23">
        <f t="shared" si="0"/>
        <v>5308.3050803959995</v>
      </c>
      <c r="H9" s="11"/>
    </row>
    <row r="10" spans="2:8" ht="15">
      <c r="B10" s="33" t="s">
        <v>53</v>
      </c>
      <c r="C10" s="18">
        <v>11696.838423604</v>
      </c>
      <c r="D10" s="18">
        <v>46.097453</v>
      </c>
      <c r="E10" s="18">
        <v>0.000424</v>
      </c>
      <c r="F10" s="26">
        <f>'[1]Всі_ПСГ'!$F$8</f>
        <v>17050</v>
      </c>
      <c r="G10" s="23">
        <f t="shared" si="0"/>
        <v>5353.161576396</v>
      </c>
      <c r="H10" s="11"/>
    </row>
    <row r="11" spans="2:8" ht="15">
      <c r="B11" s="33" t="s">
        <v>54</v>
      </c>
      <c r="C11" s="18">
        <v>11650.741394604</v>
      </c>
      <c r="D11" s="18">
        <v>49.15867</v>
      </c>
      <c r="E11" s="18">
        <v>0.000424</v>
      </c>
      <c r="F11" s="26">
        <f>'[1]Всі_ПСГ'!$F$8</f>
        <v>17050</v>
      </c>
      <c r="G11" s="23">
        <f t="shared" si="0"/>
        <v>5399.258605396</v>
      </c>
      <c r="H11" s="11"/>
    </row>
    <row r="12" spans="2:8" ht="15">
      <c r="B12" s="33" t="s">
        <v>55</v>
      </c>
      <c r="C12" s="18">
        <v>11601.583148604</v>
      </c>
      <c r="D12" s="18">
        <v>52.935383</v>
      </c>
      <c r="E12" s="18">
        <v>0.000325</v>
      </c>
      <c r="F12" s="26">
        <f>'[1]Всі_ПСГ'!$F$8</f>
        <v>17050</v>
      </c>
      <c r="G12" s="23">
        <f t="shared" si="0"/>
        <v>5448.416851395999</v>
      </c>
      <c r="H12" s="11"/>
    </row>
    <row r="13" spans="2:8" ht="15.75" thickBot="1">
      <c r="B13" s="34" t="s">
        <v>56</v>
      </c>
      <c r="C13" s="9">
        <v>11548.648090604</v>
      </c>
      <c r="D13" s="9">
        <v>54.537828</v>
      </c>
      <c r="E13" s="9">
        <v>0.000483</v>
      </c>
      <c r="F13" s="26">
        <f>'[1]Всі_ПСГ'!$F$8</f>
        <v>17050</v>
      </c>
      <c r="G13" s="23">
        <f t="shared" si="0"/>
        <v>5501.351909396</v>
      </c>
      <c r="H13" s="11"/>
    </row>
    <row r="15" spans="2:9" ht="15">
      <c r="B15" s="69" t="s">
        <v>33</v>
      </c>
      <c r="C15" s="69"/>
      <c r="D15" s="69"/>
      <c r="E15" s="69"/>
      <c r="F15" s="69"/>
      <c r="G15" s="69"/>
      <c r="H15" s="69"/>
      <c r="I15" s="69"/>
    </row>
  </sheetData>
  <sheetProtection/>
  <mergeCells count="2">
    <mergeCell ref="B3:G3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B3:J16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5">
      <c r="B3" s="68" t="s">
        <v>8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21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32" t="s">
        <v>50</v>
      </c>
      <c r="C7" s="18">
        <v>2139.287315</v>
      </c>
      <c r="D7" s="22">
        <v>8.992432</v>
      </c>
      <c r="E7" s="22">
        <v>0</v>
      </c>
      <c r="F7" s="18">
        <v>2150</v>
      </c>
      <c r="G7" s="23">
        <f>IF(F7-C7&gt;5,F7-C7,0)</f>
        <v>10.712684999999965</v>
      </c>
    </row>
    <row r="8" spans="2:7" ht="15">
      <c r="B8" s="32" t="s">
        <v>51</v>
      </c>
      <c r="C8" s="18">
        <v>2130.294884</v>
      </c>
      <c r="D8" s="18">
        <v>9.550943</v>
      </c>
      <c r="E8" s="18">
        <v>0</v>
      </c>
      <c r="F8" s="18">
        <v>2150</v>
      </c>
      <c r="G8" s="23">
        <f aca="true" t="shared" si="0" ref="G8:G13">IF(F8-C8&gt;5,F8-C8,0)</f>
        <v>19.70511600000009</v>
      </c>
    </row>
    <row r="9" spans="2:7" ht="15">
      <c r="B9" s="33" t="s">
        <v>52</v>
      </c>
      <c r="C9" s="18">
        <v>2120.743941</v>
      </c>
      <c r="D9" s="18">
        <v>7.449725</v>
      </c>
      <c r="E9" s="18">
        <v>0</v>
      </c>
      <c r="F9" s="18">
        <v>2150</v>
      </c>
      <c r="G9" s="23">
        <f t="shared" si="0"/>
        <v>29.256058999999823</v>
      </c>
    </row>
    <row r="10" spans="2:7" ht="15">
      <c r="B10" s="33" t="s">
        <v>53</v>
      </c>
      <c r="C10" s="18">
        <v>2113.294216</v>
      </c>
      <c r="D10" s="18">
        <v>0</v>
      </c>
      <c r="E10" s="18">
        <v>0.001492</v>
      </c>
      <c r="F10" s="18">
        <v>2150</v>
      </c>
      <c r="G10" s="23">
        <f t="shared" si="0"/>
        <v>36.70578400000022</v>
      </c>
    </row>
    <row r="11" spans="2:7" ht="15">
      <c r="B11" s="33" t="s">
        <v>54</v>
      </c>
      <c r="C11" s="18">
        <v>2113.295708</v>
      </c>
      <c r="D11" s="18">
        <v>2.219385</v>
      </c>
      <c r="E11" s="18">
        <v>0</v>
      </c>
      <c r="F11" s="18">
        <v>2150</v>
      </c>
      <c r="G11" s="23">
        <f t="shared" si="0"/>
        <v>36.704291999999896</v>
      </c>
    </row>
    <row r="12" spans="2:7" ht="15">
      <c r="B12" s="33" t="s">
        <v>55</v>
      </c>
      <c r="C12" s="18">
        <v>2111.076323</v>
      </c>
      <c r="D12" s="18">
        <v>16.161767</v>
      </c>
      <c r="E12" s="18">
        <v>0</v>
      </c>
      <c r="F12" s="18">
        <v>2150</v>
      </c>
      <c r="G12" s="23">
        <f t="shared" si="0"/>
        <v>38.923677000000225</v>
      </c>
    </row>
    <row r="13" spans="2:7" ht="15.75" thickBot="1">
      <c r="B13" s="34" t="s">
        <v>56</v>
      </c>
      <c r="C13" s="9">
        <v>2094.914556</v>
      </c>
      <c r="D13" s="9">
        <v>15.81612</v>
      </c>
      <c r="E13" s="9">
        <v>0</v>
      </c>
      <c r="F13" s="18">
        <v>2150</v>
      </c>
      <c r="G13" s="23">
        <f t="shared" si="0"/>
        <v>55.085443999999825</v>
      </c>
    </row>
    <row r="16" spans="2:10" ht="15">
      <c r="B16" s="69" t="s">
        <v>34</v>
      </c>
      <c r="C16" s="69"/>
      <c r="D16" s="69"/>
      <c r="E16" s="69"/>
      <c r="F16" s="69"/>
      <c r="G16" s="69"/>
      <c r="H16" s="69"/>
      <c r="I16" s="69"/>
      <c r="J16" s="69"/>
    </row>
  </sheetData>
  <sheetProtection/>
  <mergeCells count="2">
    <mergeCell ref="B3:G3"/>
    <mergeCell ref="B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B2:G16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5">
      <c r="B2" s="27"/>
      <c r="C2" s="27"/>
      <c r="D2" s="27"/>
      <c r="E2" s="27"/>
      <c r="F2" s="27"/>
    </row>
    <row r="3" spans="2:7" ht="15">
      <c r="B3" s="68" t="s">
        <v>9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32" t="s">
        <v>50</v>
      </c>
      <c r="C7" s="18">
        <v>1162.180427</v>
      </c>
      <c r="D7" s="22">
        <v>5.381863</v>
      </c>
      <c r="E7" s="22">
        <v>0</v>
      </c>
      <c r="F7" s="18">
        <v>1920</v>
      </c>
      <c r="G7" s="23">
        <f>IF(F7-C7&gt;5,F7-C7,0)</f>
        <v>757.819573</v>
      </c>
    </row>
    <row r="8" spans="2:7" ht="15">
      <c r="B8" s="32" t="s">
        <v>51</v>
      </c>
      <c r="C8" s="18">
        <v>1156.798564</v>
      </c>
      <c r="D8" s="18">
        <v>5.982486</v>
      </c>
      <c r="E8" s="18">
        <v>0</v>
      </c>
      <c r="F8" s="18">
        <v>1920</v>
      </c>
      <c r="G8" s="23">
        <f aca="true" t="shared" si="0" ref="G8:G13">IF(F8-C8&gt;5,F8-C8,0)</f>
        <v>763.2014360000001</v>
      </c>
    </row>
    <row r="9" spans="2:7" ht="15">
      <c r="B9" s="33" t="s">
        <v>52</v>
      </c>
      <c r="C9" s="18">
        <v>1150.816078</v>
      </c>
      <c r="D9" s="18">
        <v>6.015652</v>
      </c>
      <c r="E9" s="18">
        <v>0</v>
      </c>
      <c r="F9" s="18">
        <v>1920</v>
      </c>
      <c r="G9" s="23">
        <f t="shared" si="0"/>
        <v>769.1839219999999</v>
      </c>
    </row>
    <row r="10" spans="2:7" ht="15">
      <c r="B10" s="33" t="s">
        <v>53</v>
      </c>
      <c r="C10" s="18">
        <v>1144.800425</v>
      </c>
      <c r="D10" s="18">
        <v>6.038967</v>
      </c>
      <c r="E10" s="18">
        <v>0</v>
      </c>
      <c r="F10" s="18">
        <v>1920</v>
      </c>
      <c r="G10" s="23">
        <f t="shared" si="0"/>
        <v>775.1995750000001</v>
      </c>
    </row>
    <row r="11" spans="2:7" ht="15">
      <c r="B11" s="33" t="s">
        <v>54</v>
      </c>
      <c r="C11" s="18">
        <v>1138.761458</v>
      </c>
      <c r="D11" s="18">
        <v>6.011839</v>
      </c>
      <c r="E11" s="18">
        <v>0</v>
      </c>
      <c r="F11" s="18">
        <v>1920</v>
      </c>
      <c r="G11" s="23">
        <f t="shared" si="0"/>
        <v>781.238542</v>
      </c>
    </row>
    <row r="12" spans="2:7" ht="15">
      <c r="B12" s="33" t="s">
        <v>55</v>
      </c>
      <c r="C12" s="18">
        <v>1132.749619</v>
      </c>
      <c r="D12" s="18">
        <v>5.700191</v>
      </c>
      <c r="E12" s="18">
        <v>0</v>
      </c>
      <c r="F12" s="18">
        <v>1920</v>
      </c>
      <c r="G12" s="23">
        <f t="shared" si="0"/>
        <v>787.2503810000001</v>
      </c>
    </row>
    <row r="13" spans="2:7" ht="15.75" thickBot="1">
      <c r="B13" s="34" t="s">
        <v>56</v>
      </c>
      <c r="C13" s="9">
        <v>1127.049428</v>
      </c>
      <c r="D13" s="9">
        <v>5.664478</v>
      </c>
      <c r="E13" s="9">
        <v>0</v>
      </c>
      <c r="F13" s="18">
        <v>1920</v>
      </c>
      <c r="G13" s="23">
        <f t="shared" si="0"/>
        <v>792.950572</v>
      </c>
    </row>
    <row r="14" spans="2:6" ht="15">
      <c r="B14" s="27"/>
      <c r="C14" s="27"/>
      <c r="D14" s="27"/>
      <c r="E14" s="27"/>
      <c r="F14" s="27"/>
    </row>
    <row r="15" spans="2:6" ht="15">
      <c r="B15" s="27"/>
      <c r="C15" s="27"/>
      <c r="D15" s="27"/>
      <c r="E15" s="27"/>
      <c r="F15" s="27"/>
    </row>
    <row r="16" spans="2:6" ht="15">
      <c r="B16" s="27"/>
      <c r="C16" s="27"/>
      <c r="D16" s="27"/>
      <c r="E16" s="27"/>
      <c r="F16" s="27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/>
  <dimension ref="B3:G13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5">
      <c r="B3" s="68" t="s">
        <v>12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32" t="s">
        <v>50</v>
      </c>
      <c r="C7" s="18">
        <v>2217.689345</v>
      </c>
      <c r="D7" s="22">
        <v>5.275707</v>
      </c>
      <c r="E7" s="22">
        <v>0</v>
      </c>
      <c r="F7" s="18">
        <v>2300</v>
      </c>
      <c r="G7" s="23">
        <f aca="true" t="shared" si="0" ref="G7:G13">IF(F7-C7&gt;3,F7-C7,0)</f>
        <v>82.31065500000022</v>
      </c>
    </row>
    <row r="8" spans="2:7" ht="15">
      <c r="B8" s="32" t="s">
        <v>51</v>
      </c>
      <c r="C8" s="18">
        <v>2212.413638</v>
      </c>
      <c r="D8" s="18">
        <v>4.675142</v>
      </c>
      <c r="E8" s="18">
        <v>0</v>
      </c>
      <c r="F8" s="18">
        <v>2300</v>
      </c>
      <c r="G8" s="23">
        <f t="shared" si="0"/>
        <v>87.58636200000001</v>
      </c>
    </row>
    <row r="9" spans="2:7" ht="15">
      <c r="B9" s="33" t="s">
        <v>52</v>
      </c>
      <c r="C9" s="18">
        <v>2207.738496</v>
      </c>
      <c r="D9" s="18">
        <v>5.372574</v>
      </c>
      <c r="E9" s="18">
        <v>0</v>
      </c>
      <c r="F9" s="18">
        <v>2300</v>
      </c>
      <c r="G9" s="23">
        <f t="shared" si="0"/>
        <v>92.26150400000006</v>
      </c>
    </row>
    <row r="10" spans="2:7" ht="15">
      <c r="B10" s="33" t="s">
        <v>53</v>
      </c>
      <c r="C10" s="18">
        <v>2202.365922</v>
      </c>
      <c r="D10" s="18">
        <v>5.501361</v>
      </c>
      <c r="E10" s="18">
        <v>0</v>
      </c>
      <c r="F10" s="18">
        <v>2300</v>
      </c>
      <c r="G10" s="23">
        <f t="shared" si="0"/>
        <v>97.63407800000004</v>
      </c>
    </row>
    <row r="11" spans="2:7" ht="15">
      <c r="B11" s="33" t="s">
        <v>54</v>
      </c>
      <c r="C11" s="18">
        <v>2196.864561</v>
      </c>
      <c r="D11" s="18">
        <v>5.402279</v>
      </c>
      <c r="E11" s="18">
        <v>0</v>
      </c>
      <c r="F11" s="18">
        <v>2300</v>
      </c>
      <c r="G11" s="23">
        <f t="shared" si="0"/>
        <v>103.13543900000013</v>
      </c>
    </row>
    <row r="12" spans="2:7" ht="15">
      <c r="B12" s="33" t="s">
        <v>55</v>
      </c>
      <c r="C12" s="18">
        <v>2191.462282</v>
      </c>
      <c r="D12" s="18">
        <v>6.213361</v>
      </c>
      <c r="E12" s="18">
        <v>0</v>
      </c>
      <c r="F12" s="18">
        <v>2300</v>
      </c>
      <c r="G12" s="23">
        <f t="shared" si="0"/>
        <v>108.53771800000004</v>
      </c>
    </row>
    <row r="13" spans="2:7" ht="15.75" thickBot="1">
      <c r="B13" s="34" t="s">
        <v>56</v>
      </c>
      <c r="C13" s="9">
        <v>2185.248921</v>
      </c>
      <c r="D13" s="9">
        <v>7.970493</v>
      </c>
      <c r="E13" s="9">
        <v>0</v>
      </c>
      <c r="F13" s="18">
        <v>2300</v>
      </c>
      <c r="G13" s="23">
        <f t="shared" si="0"/>
        <v>114.75107900000012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/>
  <dimension ref="B3:I15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5">
      <c r="B3" s="68" t="s">
        <v>18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22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32" t="s">
        <v>50</v>
      </c>
      <c r="C7" s="18">
        <v>6.04912</v>
      </c>
      <c r="D7" s="22">
        <v>0</v>
      </c>
      <c r="E7" s="22">
        <v>8.3E-05</v>
      </c>
      <c r="F7" s="18">
        <v>310</v>
      </c>
      <c r="G7" s="23">
        <f>IF(ROUND(C7,2)=6.05,0,F7-C7)</f>
        <v>0</v>
      </c>
    </row>
    <row r="8" spans="2:7" ht="15">
      <c r="B8" s="32" t="s">
        <v>51</v>
      </c>
      <c r="C8" s="18">
        <v>6.049203</v>
      </c>
      <c r="D8" s="18">
        <v>0</v>
      </c>
      <c r="E8" s="18">
        <v>8.3E-05</v>
      </c>
      <c r="F8" s="18">
        <v>310</v>
      </c>
      <c r="G8" s="23">
        <f aca="true" t="shared" si="0" ref="G8:G13">IF(ROUND(C8,2)=6.05,0,F8-C8)</f>
        <v>0</v>
      </c>
    </row>
    <row r="9" spans="2:7" ht="15">
      <c r="B9" s="33" t="s">
        <v>52</v>
      </c>
      <c r="C9" s="18">
        <v>6.049286</v>
      </c>
      <c r="D9" s="18">
        <v>0</v>
      </c>
      <c r="E9" s="18">
        <v>8.3E-05</v>
      </c>
      <c r="F9" s="18">
        <v>310</v>
      </c>
      <c r="G9" s="23">
        <f t="shared" si="0"/>
        <v>0</v>
      </c>
    </row>
    <row r="10" spans="2:7" ht="15">
      <c r="B10" s="33" t="s">
        <v>53</v>
      </c>
      <c r="C10" s="18">
        <v>6.049369</v>
      </c>
      <c r="D10" s="18">
        <v>0</v>
      </c>
      <c r="E10" s="18">
        <v>8.3E-05</v>
      </c>
      <c r="F10" s="18">
        <v>310</v>
      </c>
      <c r="G10" s="23">
        <f t="shared" si="0"/>
        <v>0</v>
      </c>
    </row>
    <row r="11" spans="2:7" ht="15">
      <c r="B11" s="33" t="s">
        <v>54</v>
      </c>
      <c r="C11" s="18">
        <v>6.049452</v>
      </c>
      <c r="D11" s="18">
        <v>0</v>
      </c>
      <c r="E11" s="18">
        <v>8.3E-05</v>
      </c>
      <c r="F11" s="18">
        <v>310</v>
      </c>
      <c r="G11" s="23">
        <f t="shared" si="0"/>
        <v>0</v>
      </c>
    </row>
    <row r="12" spans="2:7" ht="15">
      <c r="B12" s="33" t="s">
        <v>55</v>
      </c>
      <c r="C12" s="18">
        <v>6.049535</v>
      </c>
      <c r="D12" s="18">
        <v>0</v>
      </c>
      <c r="E12" s="18">
        <v>0.000136</v>
      </c>
      <c r="F12" s="18">
        <v>310</v>
      </c>
      <c r="G12" s="23">
        <f t="shared" si="0"/>
        <v>0</v>
      </c>
    </row>
    <row r="13" spans="2:7" ht="15.75" thickBot="1">
      <c r="B13" s="34" t="s">
        <v>56</v>
      </c>
      <c r="C13" s="9">
        <v>6.049671</v>
      </c>
      <c r="D13" s="9">
        <v>0</v>
      </c>
      <c r="E13" s="9">
        <v>8.1E-05</v>
      </c>
      <c r="F13" s="18">
        <v>310</v>
      </c>
      <c r="G13" s="23">
        <f t="shared" si="0"/>
        <v>0</v>
      </c>
    </row>
    <row r="15" spans="2:9" ht="15">
      <c r="B15" s="69" t="s">
        <v>35</v>
      </c>
      <c r="C15" s="69"/>
      <c r="D15" s="69"/>
      <c r="E15" s="69"/>
      <c r="F15" s="69"/>
      <c r="G15" s="69"/>
      <c r="H15" s="69"/>
      <c r="I15" s="69"/>
    </row>
  </sheetData>
  <sheetProtection/>
  <mergeCells count="2">
    <mergeCell ref="B3:G3"/>
    <mergeCell ref="B15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8"/>
  <dimension ref="B3:H13"/>
  <sheetViews>
    <sheetView zoomScalePageLayoutView="0" workbookViewId="0" topLeftCell="A1">
      <selection activeCell="B3" sqref="B3:H3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5">
      <c r="B3" s="70" t="s">
        <v>20</v>
      </c>
      <c r="C3" s="70"/>
      <c r="D3" s="70"/>
      <c r="E3" s="70"/>
      <c r="F3" s="70"/>
      <c r="G3" s="70"/>
      <c r="H3" s="70"/>
    </row>
    <row r="4" spans="2:8" ht="18" thickBot="1">
      <c r="B4" s="14"/>
      <c r="C4" s="14"/>
      <c r="D4" s="14"/>
      <c r="E4" s="14"/>
      <c r="F4" s="14"/>
      <c r="G4" s="19" t="s">
        <v>2</v>
      </c>
      <c r="H4" s="35"/>
    </row>
    <row r="5" spans="2:8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  <c r="H5" s="36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36"/>
    </row>
    <row r="7" spans="2:8" ht="15">
      <c r="B7" s="32" t="s">
        <v>50</v>
      </c>
      <c r="C7" s="18">
        <v>1283.419943</v>
      </c>
      <c r="D7" s="22">
        <v>6.744201</v>
      </c>
      <c r="E7" s="22">
        <v>0</v>
      </c>
      <c r="F7" s="18">
        <v>1500</v>
      </c>
      <c r="G7" s="23">
        <f>IF(F7-C7&gt;5,F7-C7,0)</f>
        <v>216.5800569999999</v>
      </c>
      <c r="H7" s="36"/>
    </row>
    <row r="8" spans="2:8" ht="15">
      <c r="B8" s="32" t="s">
        <v>51</v>
      </c>
      <c r="C8" s="18">
        <v>1276.675742</v>
      </c>
      <c r="D8" s="18">
        <v>6.651313</v>
      </c>
      <c r="E8" s="18">
        <v>0</v>
      </c>
      <c r="F8" s="18">
        <v>1500</v>
      </c>
      <c r="G8" s="23">
        <f aca="true" t="shared" si="0" ref="G8:G13">IF(F8-C8&gt;5,F8-C8,0)</f>
        <v>223.3242580000001</v>
      </c>
      <c r="H8" s="36"/>
    </row>
    <row r="9" spans="2:8" ht="15">
      <c r="B9" s="33" t="s">
        <v>52</v>
      </c>
      <c r="C9" s="18">
        <v>1270.024429</v>
      </c>
      <c r="D9" s="18">
        <v>6.659151</v>
      </c>
      <c r="E9" s="18">
        <v>0</v>
      </c>
      <c r="F9" s="18">
        <v>1500</v>
      </c>
      <c r="G9" s="23">
        <f t="shared" si="0"/>
        <v>229.97557099999995</v>
      </c>
      <c r="H9" s="36"/>
    </row>
    <row r="10" spans="2:8" ht="15">
      <c r="B10" s="33" t="s">
        <v>53</v>
      </c>
      <c r="C10" s="18">
        <v>1263.365278</v>
      </c>
      <c r="D10" s="18">
        <v>6.698348</v>
      </c>
      <c r="E10" s="18">
        <v>0</v>
      </c>
      <c r="F10" s="18">
        <v>1500</v>
      </c>
      <c r="G10" s="23">
        <f t="shared" si="0"/>
        <v>236.634722</v>
      </c>
      <c r="H10" s="36"/>
    </row>
    <row r="11" spans="2:8" ht="15">
      <c r="B11" s="33" t="s">
        <v>54</v>
      </c>
      <c r="C11" s="18">
        <v>1256.66693</v>
      </c>
      <c r="D11" s="18">
        <v>6.782245</v>
      </c>
      <c r="E11" s="18">
        <v>0</v>
      </c>
      <c r="F11" s="18">
        <v>1500</v>
      </c>
      <c r="G11" s="23">
        <f t="shared" si="0"/>
        <v>243.3330699999999</v>
      </c>
      <c r="H11" s="36"/>
    </row>
    <row r="12" spans="2:7" ht="15">
      <c r="B12" s="33" t="s">
        <v>55</v>
      </c>
      <c r="C12" s="18">
        <v>1249.884685</v>
      </c>
      <c r="D12" s="18">
        <v>7.042574</v>
      </c>
      <c r="E12" s="18">
        <v>0</v>
      </c>
      <c r="F12" s="18">
        <v>1500</v>
      </c>
      <c r="G12" s="23">
        <f t="shared" si="0"/>
        <v>250.115315</v>
      </c>
    </row>
    <row r="13" spans="2:7" ht="15.75" thickBot="1">
      <c r="B13" s="34" t="s">
        <v>56</v>
      </c>
      <c r="C13" s="9">
        <v>1242.842111</v>
      </c>
      <c r="D13" s="9">
        <v>7.13588</v>
      </c>
      <c r="E13" s="9">
        <v>0</v>
      </c>
      <c r="F13" s="18">
        <v>1500</v>
      </c>
      <c r="G13" s="23">
        <f t="shared" si="0"/>
        <v>257.15788900000007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9"/>
  <dimension ref="B3:I13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5">
      <c r="B3" s="68" t="s">
        <v>17</v>
      </c>
      <c r="C3" s="68"/>
      <c r="D3" s="68"/>
      <c r="E3" s="68"/>
      <c r="F3" s="68"/>
      <c r="G3" s="68"/>
      <c r="H3" s="10"/>
      <c r="I3" s="10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32" t="s">
        <v>50</v>
      </c>
      <c r="C7" s="18">
        <v>703.134454</v>
      </c>
      <c r="D7" s="22">
        <v>6.930461</v>
      </c>
      <c r="E7" s="22">
        <v>0</v>
      </c>
      <c r="F7" s="18">
        <v>1300</v>
      </c>
      <c r="G7" s="23">
        <f>IF(F7-C7&gt;5,F7-C7,0)</f>
        <v>596.865546</v>
      </c>
    </row>
    <row r="8" spans="2:7" ht="15">
      <c r="B8" s="32" t="s">
        <v>51</v>
      </c>
      <c r="C8" s="18">
        <v>696.203993</v>
      </c>
      <c r="D8" s="18">
        <v>6.957893</v>
      </c>
      <c r="E8" s="18">
        <v>0</v>
      </c>
      <c r="F8" s="18">
        <v>1300</v>
      </c>
      <c r="G8" s="23">
        <f aca="true" t="shared" si="0" ref="G8:G13">IF(F8-C8&gt;5,F8-C8,0)</f>
        <v>603.796007</v>
      </c>
    </row>
    <row r="9" spans="2:7" ht="15">
      <c r="B9" s="33" t="s">
        <v>52</v>
      </c>
      <c r="C9" s="18">
        <v>689.2461</v>
      </c>
      <c r="D9" s="18">
        <v>6.80496</v>
      </c>
      <c r="E9" s="18">
        <v>0</v>
      </c>
      <c r="F9" s="18">
        <v>1300</v>
      </c>
      <c r="G9" s="23">
        <f t="shared" si="0"/>
        <v>610.7539</v>
      </c>
    </row>
    <row r="10" spans="2:7" ht="15">
      <c r="B10" s="33" t="s">
        <v>53</v>
      </c>
      <c r="C10" s="18">
        <v>682.44114</v>
      </c>
      <c r="D10" s="18">
        <v>6.86245</v>
      </c>
      <c r="E10" s="18">
        <v>0</v>
      </c>
      <c r="F10" s="18">
        <v>1300</v>
      </c>
      <c r="G10" s="23">
        <f t="shared" si="0"/>
        <v>617.55886</v>
      </c>
    </row>
    <row r="11" spans="2:7" ht="15">
      <c r="B11" s="33" t="s">
        <v>54</v>
      </c>
      <c r="C11" s="18">
        <v>675.57869</v>
      </c>
      <c r="D11" s="18">
        <v>6.966987</v>
      </c>
      <c r="E11" s="18">
        <v>0</v>
      </c>
      <c r="F11" s="18">
        <v>1300</v>
      </c>
      <c r="G11" s="23">
        <f t="shared" si="0"/>
        <v>624.42131</v>
      </c>
    </row>
    <row r="12" spans="2:7" ht="15">
      <c r="B12" s="33" t="s">
        <v>55</v>
      </c>
      <c r="C12" s="18">
        <v>668.611703</v>
      </c>
      <c r="D12" s="18">
        <v>6.973294</v>
      </c>
      <c r="E12" s="18">
        <v>0</v>
      </c>
      <c r="F12" s="18">
        <v>1300</v>
      </c>
      <c r="G12" s="23">
        <f t="shared" si="0"/>
        <v>631.388297</v>
      </c>
    </row>
    <row r="13" spans="2:7" ht="15.75" thickBot="1">
      <c r="B13" s="34" t="s">
        <v>56</v>
      </c>
      <c r="C13" s="9">
        <v>661.638409</v>
      </c>
      <c r="D13" s="9">
        <v>6.975442</v>
      </c>
      <c r="E13" s="9">
        <v>0</v>
      </c>
      <c r="F13" s="18">
        <v>1300</v>
      </c>
      <c r="G13" s="23">
        <f t="shared" si="0"/>
        <v>638.361591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Рекало Александр Борисович</dc:creator>
  <cp:keywords/>
  <dc:description/>
  <cp:lastModifiedBy>Рекало Александр Борисович</cp:lastModifiedBy>
  <dcterms:created xsi:type="dcterms:W3CDTF">2014-05-12T11:32:09Z</dcterms:created>
  <dcterms:modified xsi:type="dcterms:W3CDTF">2020-11-30T13:15:19Z</dcterms:modified>
  <cp:category/>
  <cp:version/>
  <cp:contentType/>
  <cp:contentStatus/>
</cp:coreProperties>
</file>