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50" windowWidth="9555" windowHeight="6660" activeTab="0"/>
  </bookViews>
  <sheets>
    <sheet name="All UGS" sheetId="1" r:id="rId1"/>
    <sheet name="UGS Uhersko" sheetId="2" r:id="rId2"/>
    <sheet name="UGS Bilche-Volitsko Uhersko" sheetId="3" r:id="rId3"/>
    <sheet name="UGS Dashavske" sheetId="4" r:id="rId4"/>
    <sheet name="UGS Oparske" sheetId="5" r:id="rId5"/>
    <sheet name="UGS Bogordchanske" sheetId="6" r:id="rId6"/>
    <sheet name="UGS Olushivske" sheetId="7" r:id="rId7"/>
    <sheet name="UGS Mryn" sheetId="8" r:id="rId8"/>
    <sheet name="UGS Solohivske" sheetId="9" r:id="rId9"/>
    <sheet name="UGS Proletarske" sheetId="10" r:id="rId10"/>
    <sheet name="UGS Kehychivske" sheetId="11" r:id="rId11"/>
    <sheet name="UGS Krasnopopivske" sheetId="12" r:id="rId12"/>
    <sheet name="UGS Verhunske" sheetId="13" r:id="rId13"/>
  </sheets>
  <externalReferences>
    <externalReference r:id="rId16"/>
  </externalReferences>
  <definedNames/>
  <calcPr fullCalcOnLoad="1"/>
</workbook>
</file>

<file path=xl/sharedStrings.xml><?xml version="1.0" encoding="utf-8"?>
<sst xmlns="http://schemas.openxmlformats.org/spreadsheetml/2006/main" count="211" uniqueCount="54">
  <si>
    <t>Facility</t>
  </si>
  <si>
    <t>Storage capacity</t>
  </si>
  <si>
    <t>including:</t>
  </si>
  <si>
    <t>Active gas of long-term storage</t>
  </si>
  <si>
    <t>Injection</t>
  </si>
  <si>
    <t>Free capacity</t>
  </si>
  <si>
    <t>Facility status</t>
  </si>
  <si>
    <t>UGS Uherske (XIV-XV)</t>
  </si>
  <si>
    <t>UGS Bilche-Volytsko-Uherske</t>
  </si>
  <si>
    <t>UGS Proletarske</t>
  </si>
  <si>
    <t>* Vergunske UGS is located in the territory temporarily out of Ukraine's control</t>
  </si>
  <si>
    <t>(mcm at 20°С)</t>
  </si>
  <si>
    <t>Operative information about Bilche-Volitsko-Uherske UGS</t>
  </si>
  <si>
    <t>Totally:</t>
  </si>
  <si>
    <t>* The volume of gas storage is shown without taking into account the active gas of long-term storage - 3700 million cubic meters</t>
  </si>
  <si>
    <t>Data</t>
  </si>
  <si>
    <t>Storage*</t>
  </si>
  <si>
    <t>Withdrawal</t>
  </si>
  <si>
    <t>Technical capacity</t>
  </si>
  <si>
    <t>Operative information about Uherske UGS</t>
  </si>
  <si>
    <t>* The volume of gas storage is shown without taking into account the active gas of long-term storage - 250 million cubic meters</t>
  </si>
  <si>
    <t>Operative information about Oparske UGS</t>
  </si>
  <si>
    <t>Storage</t>
  </si>
  <si>
    <t>Operative information about Dashavske UGS</t>
  </si>
  <si>
    <t>* The volume of gas storage is shown without taking into account the active gas of long-term storage - 622 million cubic meters</t>
  </si>
  <si>
    <t>Operative information about Bogordchaske UGS</t>
  </si>
  <si>
    <t>Operative information about Krasnopopivske UGS</t>
  </si>
  <si>
    <t>Operative information about Proletarske UGS</t>
  </si>
  <si>
    <t>Operative information about Solohivske UGS</t>
  </si>
  <si>
    <t>Operative information about Olushivske UGS</t>
  </si>
  <si>
    <t>* The volume of gas storage is shown without taking into account the active gas of long-term storage - 90 million cubic meters</t>
  </si>
  <si>
    <t>Operative information about Mrynske UGS</t>
  </si>
  <si>
    <t>Operational data on the Vergun UGS</t>
  </si>
  <si>
    <t>It is not planned to inject / extract gas into / from the UGS</t>
  </si>
  <si>
    <t xml:space="preserve">Technologically active gas </t>
  </si>
  <si>
    <t>Projected capacity (working (gas) volume)</t>
  </si>
  <si>
    <t>UGS Dashavske</t>
  </si>
  <si>
    <t>UGS Oparske</t>
  </si>
  <si>
    <t>UGS Bohorodchanske</t>
  </si>
  <si>
    <t>UGS Olyshivske</t>
  </si>
  <si>
    <t>UGS Mrynske</t>
  </si>
  <si>
    <t>UGS Solokhivske</t>
  </si>
  <si>
    <t>UGS Kehychivske</t>
  </si>
  <si>
    <t>UGS Verhunske*</t>
  </si>
  <si>
    <t>UGS Krasnopopivske</t>
  </si>
  <si>
    <t>Operative information about UGS Kehychivske</t>
  </si>
  <si>
    <t>Operational data of interaction between JSC "Ukrtransgaz" and LLC "Operator of GTS of Ukraine" for  13.09.2020</t>
  </si>
  <si>
    <t>13.09.2020</t>
  </si>
  <si>
    <t>12.09.2020</t>
  </si>
  <si>
    <t>11.09.2020</t>
  </si>
  <si>
    <t>10.09.2020</t>
  </si>
  <si>
    <t>09.09.2020</t>
  </si>
  <si>
    <t>08.09.2020</t>
  </si>
  <si>
    <t>07.09.2020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</si>
</sst>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7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7"/>
      <color theme="1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/>
      <right style="thin"/>
      <top/>
      <bottom style="thin"/>
    </border>
    <border>
      <left/>
      <right style="thin"/>
      <top style="thin"/>
      <bottom/>
    </border>
    <border>
      <left style="medium"/>
      <right style="thin"/>
      <top/>
      <bottom/>
    </border>
    <border>
      <left/>
      <right style="thin"/>
      <top style="thin"/>
      <bottom style="thin"/>
    </border>
    <border>
      <left/>
      <right style="medium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 style="medium"/>
      <right/>
      <top style="medium"/>
      <bottom/>
    </border>
    <border>
      <left style="medium"/>
      <right/>
      <top/>
      <bottom style="thin"/>
    </border>
    <border>
      <left/>
      <right/>
      <top style="medium"/>
      <bottom/>
    </border>
    <border>
      <left style="medium"/>
      <right style="medium"/>
      <top style="medium"/>
      <bottom/>
    </border>
    <border>
      <left style="medium"/>
      <right style="medium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69">
    <xf numFmtId="0" fontId="0" fillId="0" borderId="0" xfId="0" applyFont="1" applyAlignment="1">
      <alignment/>
    </xf>
    <xf numFmtId="0" fontId="28" fillId="0" borderId="0" xfId="0" applyFont="1" applyAlignment="1">
      <alignment/>
    </xf>
    <xf numFmtId="0" fontId="28" fillId="0" borderId="10" xfId="0" applyFont="1" applyBorder="1" applyAlignment="1">
      <alignment horizontal="center" vertical="center" wrapText="1"/>
    </xf>
    <xf numFmtId="0" fontId="28" fillId="0" borderId="11" xfId="0" applyFont="1" applyBorder="1" applyAlignment="1">
      <alignment horizontal="center"/>
    </xf>
    <xf numFmtId="0" fontId="28" fillId="0" borderId="12" xfId="0" applyFont="1" applyBorder="1" applyAlignment="1">
      <alignment horizontal="center" vertical="center"/>
    </xf>
    <xf numFmtId="0" fontId="28" fillId="0" borderId="13" xfId="0" applyFont="1" applyBorder="1" applyAlignment="1">
      <alignment horizontal="center"/>
    </xf>
    <xf numFmtId="14" fontId="0" fillId="0" borderId="14" xfId="0" applyNumberFormat="1" applyBorder="1" applyAlignment="1">
      <alignment horizontal="center"/>
    </xf>
    <xf numFmtId="14" fontId="0" fillId="0" borderId="15" xfId="0" applyNumberFormat="1" applyBorder="1" applyAlignment="1">
      <alignment horizontal="center"/>
    </xf>
    <xf numFmtId="14" fontId="0" fillId="0" borderId="16" xfId="0" applyNumberFormat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0" fontId="28" fillId="0" borderId="0" xfId="0" applyFont="1" applyAlignment="1">
      <alignment horizontal="center" vertical="center"/>
    </xf>
    <xf numFmtId="0" fontId="0" fillId="0" borderId="0" xfId="0" applyAlignment="1">
      <alignment/>
    </xf>
    <xf numFmtId="0" fontId="2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/>
    </xf>
    <xf numFmtId="0" fontId="28" fillId="0" borderId="17" xfId="0" applyFont="1" applyBorder="1" applyAlignment="1">
      <alignment horizontal="center"/>
    </xf>
    <xf numFmtId="0" fontId="28" fillId="0" borderId="18" xfId="0" applyFont="1" applyBorder="1" applyAlignment="1">
      <alignment horizontal="center"/>
    </xf>
    <xf numFmtId="2" fontId="0" fillId="0" borderId="19" xfId="0" applyNumberFormat="1" applyBorder="1" applyAlignment="1">
      <alignment horizontal="center"/>
    </xf>
    <xf numFmtId="2" fontId="0" fillId="0" borderId="20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28" fillId="0" borderId="21" xfId="0" applyFont="1" applyBorder="1" applyAlignment="1">
      <alignment horizontal="center" vertical="center" wrapText="1"/>
    </xf>
    <xf numFmtId="0" fontId="28" fillId="0" borderId="22" xfId="0" applyFont="1" applyBorder="1" applyAlignment="1">
      <alignment horizontal="center" vertical="center" wrapText="1"/>
    </xf>
    <xf numFmtId="2" fontId="0" fillId="0" borderId="19" xfId="0" applyNumberFormat="1" applyFont="1" applyBorder="1" applyAlignment="1">
      <alignment horizontal="center"/>
    </xf>
    <xf numFmtId="2" fontId="0" fillId="0" borderId="23" xfId="0" applyNumberFormat="1" applyFont="1" applyBorder="1" applyAlignment="1">
      <alignment horizontal="center"/>
    </xf>
    <xf numFmtId="0" fontId="28" fillId="0" borderId="24" xfId="0" applyFont="1" applyBorder="1" applyAlignment="1">
      <alignment horizontal="center" vertical="center" wrapText="1"/>
    </xf>
    <xf numFmtId="0" fontId="28" fillId="0" borderId="25" xfId="0" applyFont="1" applyBorder="1" applyAlignment="1">
      <alignment horizontal="center"/>
    </xf>
    <xf numFmtId="2" fontId="0" fillId="0" borderId="26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14" fontId="0" fillId="0" borderId="14" xfId="0" applyNumberFormat="1" applyBorder="1" applyAlignment="1">
      <alignment horizontal="center" wrapText="1"/>
    </xf>
    <xf numFmtId="14" fontId="0" fillId="0" borderId="15" xfId="0" applyNumberFormat="1" applyBorder="1" applyAlignment="1">
      <alignment horizontal="center" wrapText="1"/>
    </xf>
    <xf numFmtId="14" fontId="0" fillId="0" borderId="16" xfId="0" applyNumberFormat="1" applyBorder="1" applyAlignment="1">
      <alignment horizontal="center" wrapText="1"/>
    </xf>
    <xf numFmtId="0" fontId="28" fillId="0" borderId="0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2" fontId="0" fillId="0" borderId="27" xfId="0" applyNumberFormat="1" applyBorder="1" applyAlignment="1">
      <alignment horizontal="center"/>
    </xf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37" fillId="0" borderId="28" xfId="0" applyFont="1" applyBorder="1" applyAlignment="1">
      <alignment/>
    </xf>
    <xf numFmtId="0" fontId="0" fillId="0" borderId="0" xfId="0" applyAlignment="1">
      <alignment/>
    </xf>
    <xf numFmtId="2" fontId="28" fillId="0" borderId="27" xfId="0" applyNumberFormat="1" applyFont="1" applyBorder="1" applyAlignment="1">
      <alignment horizontal="center"/>
    </xf>
    <xf numFmtId="2" fontId="28" fillId="0" borderId="17" xfId="0" applyNumberFormat="1" applyFont="1" applyBorder="1" applyAlignment="1">
      <alignment horizontal="center"/>
    </xf>
    <xf numFmtId="0" fontId="0" fillId="0" borderId="29" xfId="0" applyBorder="1" applyAlignment="1">
      <alignment/>
    </xf>
    <xf numFmtId="0" fontId="0" fillId="0" borderId="0" xfId="0" applyAlignment="1">
      <alignment/>
    </xf>
    <xf numFmtId="0" fontId="28" fillId="0" borderId="20" xfId="0" applyFont="1" applyBorder="1" applyAlignment="1">
      <alignment horizontal="center" vertical="center" wrapText="1"/>
    </xf>
    <xf numFmtId="0" fontId="28" fillId="0" borderId="28" xfId="0" applyFont="1" applyBorder="1" applyAlignment="1">
      <alignment horizontal="center" vertical="center" wrapText="1"/>
    </xf>
    <xf numFmtId="0" fontId="0" fillId="0" borderId="0" xfId="0" applyAlignment="1">
      <alignment/>
    </xf>
    <xf numFmtId="2" fontId="0" fillId="0" borderId="30" xfId="0" applyNumberFormat="1" applyBorder="1" applyAlignment="1">
      <alignment horizontal="center"/>
    </xf>
    <xf numFmtId="2" fontId="0" fillId="0" borderId="31" xfId="0" applyNumberFormat="1" applyBorder="1" applyAlignment="1">
      <alignment horizontal="center"/>
    </xf>
    <xf numFmtId="0" fontId="28" fillId="0" borderId="32" xfId="0" applyFont="1" applyBorder="1" applyAlignment="1">
      <alignment horizontal="center"/>
    </xf>
    <xf numFmtId="0" fontId="28" fillId="0" borderId="31" xfId="0" applyFont="1" applyBorder="1" applyAlignment="1">
      <alignment horizontal="center"/>
    </xf>
    <xf numFmtId="0" fontId="38" fillId="0" borderId="33" xfId="0" applyFont="1" applyBorder="1" applyAlignment="1">
      <alignment vertical="center" wrapText="1"/>
    </xf>
    <xf numFmtId="0" fontId="0" fillId="0" borderId="34" xfId="0" applyBorder="1" applyAlignment="1">
      <alignment/>
    </xf>
    <xf numFmtId="0" fontId="0" fillId="0" borderId="0" xfId="0" applyAlignment="1">
      <alignment/>
    </xf>
    <xf numFmtId="0" fontId="37" fillId="0" borderId="28" xfId="0" applyFont="1" applyBorder="1" applyAlignment="1">
      <alignment wrapText="1"/>
    </xf>
    <xf numFmtId="0" fontId="28" fillId="0" borderId="35" xfId="0" applyFont="1" applyBorder="1" applyAlignment="1">
      <alignment horizontal="center" vertical="center"/>
    </xf>
    <xf numFmtId="0" fontId="0" fillId="0" borderId="36" xfId="0" applyBorder="1" applyAlignment="1">
      <alignment/>
    </xf>
    <xf numFmtId="2" fontId="28" fillId="0" borderId="37" xfId="0" applyNumberFormat="1" applyFont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39" fillId="0" borderId="38" xfId="0" applyFont="1" applyBorder="1" applyAlignment="1">
      <alignment horizontal="center" vertical="center" wrapText="1"/>
    </xf>
    <xf numFmtId="0" fontId="39" fillId="0" borderId="39" xfId="0" applyFont="1" applyBorder="1" applyAlignment="1">
      <alignment horizontal="center" vertical="center" wrapText="1"/>
    </xf>
    <xf numFmtId="0" fontId="28" fillId="33" borderId="40" xfId="0" applyFont="1" applyFill="1" applyBorder="1" applyAlignment="1">
      <alignment horizontal="center" vertical="center" wrapText="1"/>
    </xf>
    <xf numFmtId="0" fontId="28" fillId="33" borderId="41" xfId="0" applyFont="1" applyFill="1" applyBorder="1" applyAlignment="1">
      <alignment horizontal="center" vertical="center" wrapText="1"/>
    </xf>
    <xf numFmtId="0" fontId="28" fillId="33" borderId="42" xfId="0" applyFont="1" applyFill="1" applyBorder="1" applyAlignment="1">
      <alignment/>
    </xf>
    <xf numFmtId="0" fontId="28" fillId="0" borderId="40" xfId="0" applyFont="1" applyBorder="1" applyAlignment="1">
      <alignment horizontal="center" vertical="center" wrapText="1"/>
    </xf>
    <xf numFmtId="0" fontId="28" fillId="0" borderId="41" xfId="0" applyFont="1" applyBorder="1" applyAlignment="1">
      <alignment horizontal="center" vertical="center" wrapText="1"/>
    </xf>
    <xf numFmtId="0" fontId="28" fillId="0" borderId="43" xfId="0" applyFont="1" applyBorder="1" applyAlignment="1">
      <alignment horizontal="center" vertical="center"/>
    </xf>
    <xf numFmtId="0" fontId="28" fillId="0" borderId="44" xfId="0" applyFont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0" fillId="0" borderId="0" xfId="0" applyAlignment="1">
      <alignment/>
    </xf>
    <xf numFmtId="0" fontId="28" fillId="0" borderId="0" xfId="0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balyuk-ra\AppData\Local\Microsoft\Windows\INetCache\Content.Outlook\3MDV5LTE\AllUGS_UTG_ua_15.06.2020%20(005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сі_ПСГ"/>
      <sheetName val="ПСГ Б-Волицько Угерське"/>
      <sheetName val="ПСГ Угерське"/>
      <sheetName val="ПСГ Опарське"/>
      <sheetName val="ПСГ Дашавське"/>
      <sheetName val="ПСГ Богородчанське"/>
      <sheetName val="ПСГ Кегичівське"/>
      <sheetName val="ПСГ Вергунське"/>
      <sheetName val="ПСГ Краснопопівське"/>
      <sheetName val="ПСГ Пролетарське"/>
      <sheetName val="ПСГ Солохівське"/>
      <sheetName val="ПСГ Червонопартизанське"/>
      <sheetName val="ПСГ Олишівське"/>
    </sheetNames>
    <sheetDataSet>
      <sheetData sheetId="0">
        <row r="8">
          <cell r="F8">
            <v>17050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01"/>
  <dimension ref="A1:K24"/>
  <sheetViews>
    <sheetView tabSelected="1" zoomScalePageLayoutView="0" workbookViewId="0" topLeftCell="A1">
      <selection activeCell="B2" sqref="B2"/>
    </sheetView>
  </sheetViews>
  <sheetFormatPr defaultColWidth="9.140625" defaultRowHeight="15"/>
  <cols>
    <col min="2" max="2" width="29.421875" style="0" customWidth="1"/>
    <col min="3" max="3" width="15.7109375" style="0" customWidth="1"/>
    <col min="4" max="5" width="15.7109375" style="37" customWidth="1"/>
    <col min="6" max="7" width="15.8515625" style="0" customWidth="1"/>
    <col min="8" max="8" width="18.57421875" style="0" customWidth="1"/>
    <col min="9" max="9" width="24.28125" style="0" customWidth="1"/>
  </cols>
  <sheetData>
    <row r="1" ht="15">
      <c r="B1" s="14"/>
    </row>
    <row r="3" spans="2:11" ht="15">
      <c r="B3" s="56" t="s">
        <v>46</v>
      </c>
      <c r="C3" s="56"/>
      <c r="D3" s="56"/>
      <c r="E3" s="56"/>
      <c r="F3" s="56"/>
      <c r="G3" s="56"/>
      <c r="H3" s="56"/>
      <c r="I3" s="56"/>
      <c r="J3" s="56"/>
      <c r="K3" s="56"/>
    </row>
    <row r="4" spans="2:8" ht="15">
      <c r="B4" s="14"/>
      <c r="C4" s="14"/>
      <c r="F4" s="14"/>
      <c r="G4" s="14"/>
      <c r="H4" s="14"/>
    </row>
    <row r="5" spans="2:9" ht="15.75" thickBot="1">
      <c r="B5" s="14"/>
      <c r="C5" s="14"/>
      <c r="E5" s="27"/>
      <c r="F5" s="14"/>
      <c r="G5" s="14"/>
      <c r="H5" s="14"/>
      <c r="I5" s="27" t="s">
        <v>11</v>
      </c>
    </row>
    <row r="6" spans="2:9" s="41" customFormat="1" ht="15">
      <c r="B6" s="57" t="s">
        <v>0</v>
      </c>
      <c r="C6" s="59" t="s">
        <v>1</v>
      </c>
      <c r="D6" s="61" t="s">
        <v>2</v>
      </c>
      <c r="E6" s="61"/>
      <c r="F6" s="62" t="s">
        <v>4</v>
      </c>
      <c r="G6" s="62" t="s">
        <v>17</v>
      </c>
      <c r="H6" s="62" t="s">
        <v>35</v>
      </c>
      <c r="I6" s="64" t="s">
        <v>6</v>
      </c>
    </row>
    <row r="7" spans="2:9" ht="45.75" thickBot="1">
      <c r="B7" s="58"/>
      <c r="C7" s="60"/>
      <c r="D7" s="42" t="s">
        <v>3</v>
      </c>
      <c r="E7" s="43" t="s">
        <v>34</v>
      </c>
      <c r="F7" s="63"/>
      <c r="G7" s="63"/>
      <c r="H7" s="63"/>
      <c r="I7" s="65"/>
    </row>
    <row r="8" spans="1:9" ht="15.75" thickBot="1">
      <c r="A8" s="50"/>
      <c r="B8" s="48">
        <v>1</v>
      </c>
      <c r="C8" s="15">
        <v>2</v>
      </c>
      <c r="D8" s="15">
        <v>3</v>
      </c>
      <c r="E8" s="15">
        <v>4</v>
      </c>
      <c r="F8" s="15">
        <v>5</v>
      </c>
      <c r="G8" s="15">
        <v>6</v>
      </c>
      <c r="H8" s="15">
        <v>7</v>
      </c>
      <c r="I8" s="16">
        <v>8</v>
      </c>
    </row>
    <row r="9" spans="1:9" ht="15">
      <c r="A9" s="50"/>
      <c r="B9" s="49" t="s">
        <v>7</v>
      </c>
      <c r="C9" s="45">
        <f>E9+D9</f>
        <v>830.319655</v>
      </c>
      <c r="D9" s="17">
        <v>250</v>
      </c>
      <c r="E9" s="17">
        <f>'UGS Uhersko'!C7</f>
        <v>580.319655</v>
      </c>
      <c r="F9" s="17">
        <f>'UGS Uhersko'!D7</f>
        <v>6.682579</v>
      </c>
      <c r="G9" s="17">
        <f>'UGS Uhersko'!E7</f>
        <v>0</v>
      </c>
      <c r="H9" s="17">
        <v>1900</v>
      </c>
      <c r="I9" s="36" t="str">
        <f>IF(H9-C9&lt;5,"UGS is fully loaded"," ")</f>
        <v> </v>
      </c>
    </row>
    <row r="10" spans="1:9" ht="15">
      <c r="A10" s="50"/>
      <c r="B10" s="49" t="s">
        <v>8</v>
      </c>
      <c r="C10" s="45">
        <f aca="true" t="shared" si="0" ref="C10:C19">E10+D10</f>
        <v>15887.814999604</v>
      </c>
      <c r="D10" s="18">
        <v>3700</v>
      </c>
      <c r="E10" s="18">
        <f>'UGS Bilche-Volitsko Uhersko'!C7</f>
        <v>12187.814999604</v>
      </c>
      <c r="F10" s="18">
        <f>'UGS Bilche-Volitsko Uhersko'!D7</f>
        <v>45.140197</v>
      </c>
      <c r="G10" s="18">
        <f>'UGS Bilche-Volitsko Uhersko'!E7</f>
        <v>0.000427</v>
      </c>
      <c r="H10" s="17">
        <v>17050</v>
      </c>
      <c r="I10" s="36" t="str">
        <f>IF(H10-C10&lt;5,"UGS is fully loaded"," ")</f>
        <v> </v>
      </c>
    </row>
    <row r="11" spans="1:9" ht="15">
      <c r="A11" s="50"/>
      <c r="B11" s="49" t="s">
        <v>36</v>
      </c>
      <c r="C11" s="45">
        <f t="shared" si="0"/>
        <v>2769.21576</v>
      </c>
      <c r="D11" s="18">
        <v>622</v>
      </c>
      <c r="E11" s="18">
        <f>'UGS Dashavske'!C7</f>
        <v>2147.21576</v>
      </c>
      <c r="F11" s="18">
        <f>'UGS Dashavske'!D7</f>
        <v>0</v>
      </c>
      <c r="G11" s="18">
        <f>'UGS Dashavske'!E7</f>
        <v>0.000978</v>
      </c>
      <c r="H11" s="18">
        <v>2150</v>
      </c>
      <c r="I11" s="36" t="str">
        <f>IF(H11-C11&lt;5,"UGS is fully loaded"," ")</f>
        <v>UGS is fully loaded</v>
      </c>
    </row>
    <row r="12" spans="1:9" ht="15">
      <c r="A12" s="50"/>
      <c r="B12" s="49" t="s">
        <v>37</v>
      </c>
      <c r="C12" s="45">
        <f t="shared" si="0"/>
        <v>1212.497325</v>
      </c>
      <c r="D12" s="18"/>
      <c r="E12" s="18">
        <f>'UGS Oparske'!C7</f>
        <v>1212.497325</v>
      </c>
      <c r="F12" s="18">
        <f>'UGS Oparske'!D7</f>
        <v>5.955513</v>
      </c>
      <c r="G12" s="18">
        <f>'UGS Oparske'!E7</f>
        <v>0</v>
      </c>
      <c r="H12" s="18">
        <v>1920</v>
      </c>
      <c r="I12" s="36" t="str">
        <f>IF(H12-C12&lt;5,"UGS is fully loaded"," ")</f>
        <v> </v>
      </c>
    </row>
    <row r="13" spans="1:9" ht="15">
      <c r="A13" s="50"/>
      <c r="B13" s="49" t="s">
        <v>38</v>
      </c>
      <c r="C13" s="45">
        <f t="shared" si="0"/>
        <v>2273.411885</v>
      </c>
      <c r="D13" s="18"/>
      <c r="E13" s="18">
        <f>'UGS Bogordchanske'!C7</f>
        <v>2273.411885</v>
      </c>
      <c r="F13" s="18">
        <f>'UGS Bogordchanske'!D7</f>
        <v>8.019346</v>
      </c>
      <c r="G13" s="18">
        <f>'UGS Bogordchanske'!E7</f>
        <v>0</v>
      </c>
      <c r="H13" s="18">
        <v>2300</v>
      </c>
      <c r="I13" s="36" t="str">
        <f>IF(H13-C13&lt;3,"UGS is fully loaded"," ")</f>
        <v> </v>
      </c>
    </row>
    <row r="14" spans="1:9" ht="15">
      <c r="A14" s="50"/>
      <c r="B14" s="49" t="s">
        <v>39</v>
      </c>
      <c r="C14" s="45">
        <f t="shared" si="0"/>
        <v>96.048456</v>
      </c>
      <c r="D14" s="18">
        <v>90</v>
      </c>
      <c r="E14" s="18">
        <f>'UGS Olushivske'!C7</f>
        <v>6.048456</v>
      </c>
      <c r="F14" s="18">
        <f>'UGS Olushivske'!D7</f>
        <v>0</v>
      </c>
      <c r="G14" s="18">
        <f>'UGS Olushivske'!E7</f>
        <v>8.3E-05</v>
      </c>
      <c r="H14" s="18">
        <v>310</v>
      </c>
      <c r="I14" s="36" t="str">
        <f>IF(ROUND(E14,2)&lt;&gt;6.05," "," Injections in UGS are not planned ")</f>
        <v> Injections in UGS are not planned </v>
      </c>
    </row>
    <row r="15" spans="1:9" ht="15">
      <c r="A15" s="50"/>
      <c r="B15" s="49" t="s">
        <v>40</v>
      </c>
      <c r="C15" s="45">
        <f t="shared" si="0"/>
        <v>1338.482863</v>
      </c>
      <c r="D15" s="18"/>
      <c r="E15" s="18">
        <f>'UGS Mryn'!C7</f>
        <v>1338.482863</v>
      </c>
      <c r="F15" s="18">
        <f>'UGS Mryn'!D7</f>
        <v>7.13781</v>
      </c>
      <c r="G15" s="18">
        <f>'UGS Mryn'!E7</f>
        <v>0</v>
      </c>
      <c r="H15" s="18">
        <v>1500</v>
      </c>
      <c r="I15" s="36" t="str">
        <f>IF(H15-C15&lt;5,"UGS is fully loaded"," ")</f>
        <v> </v>
      </c>
    </row>
    <row r="16" spans="1:9" ht="15">
      <c r="A16" s="50"/>
      <c r="B16" s="49" t="s">
        <v>41</v>
      </c>
      <c r="C16" s="45">
        <f t="shared" si="0"/>
        <v>758.33625</v>
      </c>
      <c r="D16" s="18"/>
      <c r="E16" s="18">
        <f>'UGS Solohivske'!C7</f>
        <v>758.33625</v>
      </c>
      <c r="F16" s="18">
        <f>'UGS Solohivske'!D7</f>
        <v>6.84073</v>
      </c>
      <c r="G16" s="18">
        <f>'UGS Solohivske'!E7</f>
        <v>0</v>
      </c>
      <c r="H16" s="18">
        <v>1300</v>
      </c>
      <c r="I16" s="36" t="str">
        <f>IF(H16-C16&lt;5,"UGS is fully loaded"," ")</f>
        <v> </v>
      </c>
    </row>
    <row r="17" spans="1:9" ht="15">
      <c r="A17" s="50"/>
      <c r="B17" s="49" t="s">
        <v>9</v>
      </c>
      <c r="C17" s="45">
        <f t="shared" si="0"/>
        <v>617.961757</v>
      </c>
      <c r="D17" s="18"/>
      <c r="E17" s="18">
        <f>'UGS Proletarske'!C7</f>
        <v>617.961757</v>
      </c>
      <c r="F17" s="18">
        <f>'UGS Proletarske'!D7</f>
        <v>3.361549</v>
      </c>
      <c r="G17" s="18">
        <f>'UGS Proletarske'!E7</f>
        <v>0</v>
      </c>
      <c r="H17" s="18">
        <v>1000</v>
      </c>
      <c r="I17" s="36" t="str">
        <f>IF(H17-C17&lt;5,"UGS is fully loaded"," ")</f>
        <v> </v>
      </c>
    </row>
    <row r="18" spans="1:9" s="34" customFormat="1" ht="15">
      <c r="A18" s="50"/>
      <c r="B18" s="49" t="s">
        <v>42</v>
      </c>
      <c r="C18" s="45">
        <f t="shared" si="0"/>
        <v>695.080893</v>
      </c>
      <c r="D18" s="18"/>
      <c r="E18" s="18">
        <f>'UGS Kehychivske'!C7</f>
        <v>695.080893</v>
      </c>
      <c r="F18" s="18">
        <f>'UGS Kehychivske'!D7</f>
        <v>0</v>
      </c>
      <c r="G18" s="18">
        <f>'UGS Kehychivske'!E7</f>
        <v>6E-06</v>
      </c>
      <c r="H18" s="18">
        <v>700</v>
      </c>
      <c r="I18" s="36" t="str">
        <f>IF(H18-C18&lt;5,"UGS is fully loaded"," ")</f>
        <v>UGS is fully loaded</v>
      </c>
    </row>
    <row r="19" spans="1:10" ht="15">
      <c r="A19" s="50"/>
      <c r="B19" s="49" t="s">
        <v>44</v>
      </c>
      <c r="C19" s="45">
        <f t="shared" si="0"/>
        <v>80.746728</v>
      </c>
      <c r="D19" s="18"/>
      <c r="E19" s="18">
        <f>'UGS Krasnopopivske'!C7</f>
        <v>80.746728</v>
      </c>
      <c r="F19" s="18">
        <f>'UGS Krasnopopivske'!D7</f>
        <v>0</v>
      </c>
      <c r="G19" s="18">
        <f>'UGS Krasnopopivske'!E7</f>
        <v>0.000195</v>
      </c>
      <c r="H19" s="18">
        <v>420</v>
      </c>
      <c r="I19" s="36" t="str">
        <f>IF(ROUND(E19,2)&lt;&gt;80.75," ","Injections in UGS are not planned ")</f>
        <v>Injections in UGS are not planned </v>
      </c>
      <c r="J19" s="35"/>
    </row>
    <row r="20" spans="1:9" s="14" customFormat="1" ht="19.5">
      <c r="A20" s="50"/>
      <c r="B20" s="49" t="s">
        <v>43</v>
      </c>
      <c r="C20" s="46">
        <v>175.863684</v>
      </c>
      <c r="D20" s="33"/>
      <c r="E20" s="33">
        <f>C20</f>
        <v>175.863684</v>
      </c>
      <c r="F20" s="33">
        <v>0</v>
      </c>
      <c r="G20" s="33">
        <f>'UGS Verhunske'!E7</f>
        <v>0.000195</v>
      </c>
      <c r="H20" s="33">
        <v>400</v>
      </c>
      <c r="I20" s="52" t="s">
        <v>33</v>
      </c>
    </row>
    <row r="21" spans="2:9" ht="15.75" customHeight="1" thickBot="1">
      <c r="B21" s="47" t="s">
        <v>13</v>
      </c>
      <c r="C21" s="39">
        <f>SUM(C9:C20)</f>
        <v>26735.780255604</v>
      </c>
      <c r="D21" s="38">
        <f>SUM(D9:D20)</f>
        <v>4662</v>
      </c>
      <c r="E21" s="39">
        <f>SUM(E9:E20)</f>
        <v>22073.780255604</v>
      </c>
      <c r="F21" s="39">
        <f>SUM(F9:F19)</f>
        <v>83.13772399999999</v>
      </c>
      <c r="G21" s="39">
        <f>SUM(G9:G19)</f>
        <v>0.001689</v>
      </c>
      <c r="H21" s="38">
        <f>SUM(H9:H20)</f>
        <v>30950</v>
      </c>
      <c r="I21" s="40"/>
    </row>
    <row r="22" spans="2:9" ht="15.75" customHeight="1" thickBot="1">
      <c r="B22" s="53" t="s">
        <v>5</v>
      </c>
      <c r="C22" s="54"/>
      <c r="D22" s="54"/>
      <c r="E22" s="54"/>
      <c r="F22" s="54"/>
      <c r="G22" s="54"/>
      <c r="H22" s="54"/>
      <c r="I22" s="55">
        <f>H21-C21-777.34</f>
        <v>3436.8797443959993</v>
      </c>
    </row>
    <row r="23" spans="2:9" s="51" customFormat="1" ht="15.75" customHeight="1">
      <c r="B23" s="27"/>
      <c r="D23" s="27"/>
      <c r="H23" s="27"/>
      <c r="I23" s="27"/>
    </row>
    <row r="24" ht="15">
      <c r="B24" s="44" t="s">
        <v>10</v>
      </c>
    </row>
  </sheetData>
  <sheetProtection/>
  <mergeCells count="8">
    <mergeCell ref="B3:K3"/>
    <mergeCell ref="B6:B7"/>
    <mergeCell ref="C6:C7"/>
    <mergeCell ref="D6:E6"/>
    <mergeCell ref="F6:F7"/>
    <mergeCell ref="G6:G7"/>
    <mergeCell ref="H6:H7"/>
    <mergeCell ref="I6:I7"/>
  </mergeCells>
  <printOptions/>
  <pageMargins left="0.7" right="0.7" top="0.75" bottom="0.75" header="0.3" footer="0.3"/>
  <pageSetup horizontalDpi="600" verticalDpi="600" orientation="portrait" paperSize="9" r:id="rId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/>
  <dimension ref="B3:G14"/>
  <sheetViews>
    <sheetView zoomScalePageLayoutView="0" workbookViewId="0" topLeftCell="A1">
      <selection activeCell="G4" sqref="G4"/>
    </sheetView>
  </sheetViews>
  <sheetFormatPr defaultColWidth="9.140625" defaultRowHeight="15"/>
  <cols>
    <col min="2" max="2" width="15.7109375" style="0" customWidth="1"/>
    <col min="3" max="3" width="22.7109375" style="0" customWidth="1"/>
    <col min="4" max="4" width="28.421875" style="0" customWidth="1"/>
    <col min="5" max="5" width="20.140625" style="0" customWidth="1"/>
    <col min="6" max="6" width="15.8515625" style="0" customWidth="1"/>
    <col min="7" max="7" width="13.00390625" style="0" customWidth="1"/>
    <col min="8" max="8" width="19.00390625" style="0" customWidth="1"/>
  </cols>
  <sheetData>
    <row r="3" spans="2:7" ht="15">
      <c r="B3" s="66" t="s">
        <v>27</v>
      </c>
      <c r="C3" s="66"/>
      <c r="D3" s="66"/>
      <c r="E3" s="66"/>
      <c r="F3" s="66"/>
      <c r="G3" s="66"/>
    </row>
    <row r="4" spans="2:7" ht="15.75" thickBot="1">
      <c r="B4" s="14"/>
      <c r="C4" s="14"/>
      <c r="D4" s="14"/>
      <c r="E4" s="14"/>
      <c r="F4" s="14"/>
      <c r="G4" s="19" t="s">
        <v>11</v>
      </c>
    </row>
    <row r="5" spans="2:7" ht="30">
      <c r="B5" s="4" t="s">
        <v>15</v>
      </c>
      <c r="C5" s="2" t="s">
        <v>22</v>
      </c>
      <c r="D5" s="20" t="s">
        <v>4</v>
      </c>
      <c r="E5" s="20" t="s">
        <v>17</v>
      </c>
      <c r="F5" s="24" t="s">
        <v>18</v>
      </c>
      <c r="G5" s="21" t="s">
        <v>5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s="14" customFormat="1" ht="15">
      <c r="B7" s="28" t="s">
        <v>47</v>
      </c>
      <c r="C7" s="18">
        <v>617.961757</v>
      </c>
      <c r="D7" s="22">
        <v>3.361549</v>
      </c>
      <c r="E7" s="22">
        <v>0</v>
      </c>
      <c r="F7" s="18">
        <v>1000</v>
      </c>
      <c r="G7" s="23">
        <f>IF(F7-C7&gt;5,F7-C7,0)</f>
        <v>382.03824299999997</v>
      </c>
    </row>
    <row r="8" spans="2:7" ht="15">
      <c r="B8" s="28" t="s">
        <v>48</v>
      </c>
      <c r="C8" s="18">
        <v>614.600208</v>
      </c>
      <c r="D8" s="18">
        <v>3.374698</v>
      </c>
      <c r="E8" s="18">
        <v>0</v>
      </c>
      <c r="F8" s="18">
        <v>1000</v>
      </c>
      <c r="G8" s="23">
        <f aca="true" t="shared" si="0" ref="G8:G13">IF(F8-C8&gt;5,F8-C8,0)</f>
        <v>385.39979200000005</v>
      </c>
    </row>
    <row r="9" spans="2:7" ht="15">
      <c r="B9" s="29" t="s">
        <v>49</v>
      </c>
      <c r="C9" s="18">
        <v>611.22551</v>
      </c>
      <c r="D9" s="18">
        <v>3.369386</v>
      </c>
      <c r="E9" s="18">
        <v>0</v>
      </c>
      <c r="F9" s="18">
        <v>1000</v>
      </c>
      <c r="G9" s="23">
        <f t="shared" si="0"/>
        <v>388.77449</v>
      </c>
    </row>
    <row r="10" spans="2:7" ht="15">
      <c r="B10" s="29" t="s">
        <v>50</v>
      </c>
      <c r="C10" s="18">
        <v>607.856124</v>
      </c>
      <c r="D10" s="18">
        <v>3.373088</v>
      </c>
      <c r="E10" s="18">
        <v>0</v>
      </c>
      <c r="F10" s="18">
        <v>1000</v>
      </c>
      <c r="G10" s="23">
        <f t="shared" si="0"/>
        <v>392.143876</v>
      </c>
    </row>
    <row r="11" spans="2:7" ht="15">
      <c r="B11" s="29" t="s">
        <v>51</v>
      </c>
      <c r="C11" s="18">
        <v>604.483036</v>
      </c>
      <c r="D11" s="18">
        <v>3.386413</v>
      </c>
      <c r="E11" s="18">
        <v>0</v>
      </c>
      <c r="F11" s="18">
        <v>1000</v>
      </c>
      <c r="G11" s="23">
        <f t="shared" si="0"/>
        <v>395.51696400000003</v>
      </c>
    </row>
    <row r="12" spans="2:7" ht="15">
      <c r="B12" s="29" t="s">
        <v>52</v>
      </c>
      <c r="C12" s="18">
        <v>601.096623</v>
      </c>
      <c r="D12" s="18">
        <v>3.425762</v>
      </c>
      <c r="E12" s="18">
        <v>0</v>
      </c>
      <c r="F12" s="18">
        <v>1000</v>
      </c>
      <c r="G12" s="23">
        <f t="shared" si="0"/>
        <v>398.903377</v>
      </c>
    </row>
    <row r="13" spans="2:7" ht="15.75" thickBot="1">
      <c r="B13" s="30" t="s">
        <v>53</v>
      </c>
      <c r="C13" s="9">
        <v>597.670861</v>
      </c>
      <c r="D13" s="9">
        <v>3.340775</v>
      </c>
      <c r="E13" s="9">
        <v>0</v>
      </c>
      <c r="F13" s="18">
        <v>1000</v>
      </c>
      <c r="G13" s="23">
        <f t="shared" si="0"/>
        <v>402.32913900000005</v>
      </c>
    </row>
    <row r="14" spans="2:7" ht="15">
      <c r="B14" s="14"/>
      <c r="C14" s="14"/>
      <c r="D14" s="14"/>
      <c r="E14" s="14"/>
      <c r="F14" s="14"/>
      <c r="G14" s="14"/>
    </row>
  </sheetData>
  <sheetProtection/>
  <mergeCells count="1">
    <mergeCell ref="B3:G3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1"/>
  <dimension ref="B3:G13"/>
  <sheetViews>
    <sheetView zoomScalePageLayoutView="0" workbookViewId="0" topLeftCell="A4">
      <selection activeCell="K7" sqref="K7"/>
    </sheetView>
  </sheetViews>
  <sheetFormatPr defaultColWidth="9.140625" defaultRowHeight="15"/>
  <cols>
    <col min="2" max="2" width="14.8515625" style="0" customWidth="1"/>
    <col min="3" max="3" width="19.7109375" style="0" customWidth="1"/>
    <col min="4" max="4" width="18.7109375" style="0" customWidth="1"/>
    <col min="5" max="5" width="18.140625" style="0" customWidth="1"/>
    <col min="6" max="6" width="18.7109375" style="0" customWidth="1"/>
    <col min="7" max="7" width="16.140625" style="0" customWidth="1"/>
  </cols>
  <sheetData>
    <row r="3" spans="2:7" ht="15">
      <c r="B3" s="66" t="s">
        <v>45</v>
      </c>
      <c r="C3" s="66"/>
      <c r="D3" s="66"/>
      <c r="E3" s="66"/>
      <c r="F3" s="66"/>
      <c r="G3" s="66"/>
    </row>
    <row r="4" spans="2:7" ht="15.75" thickBot="1">
      <c r="B4" s="14"/>
      <c r="C4" s="14"/>
      <c r="D4" s="14"/>
      <c r="E4" s="14"/>
      <c r="F4" s="14"/>
      <c r="G4" s="19" t="s">
        <v>11</v>
      </c>
    </row>
    <row r="5" spans="2:7" ht="15">
      <c r="B5" s="4" t="s">
        <v>15</v>
      </c>
      <c r="C5" s="2" t="s">
        <v>22</v>
      </c>
      <c r="D5" s="20" t="s">
        <v>4</v>
      </c>
      <c r="E5" s="20" t="s">
        <v>17</v>
      </c>
      <c r="F5" s="24" t="s">
        <v>18</v>
      </c>
      <c r="G5" s="21" t="s">
        <v>5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ht="15">
      <c r="B7" s="28" t="s">
        <v>47</v>
      </c>
      <c r="C7" s="18">
        <v>695.080893</v>
      </c>
      <c r="D7" s="22">
        <v>0</v>
      </c>
      <c r="E7" s="22">
        <v>6E-06</v>
      </c>
      <c r="F7" s="18">
        <v>700</v>
      </c>
      <c r="G7" s="23">
        <f>IF(F7-C7&gt;5,F7-C7,0)</f>
        <v>0</v>
      </c>
    </row>
    <row r="8" spans="2:7" ht="15">
      <c r="B8" s="28" t="s">
        <v>48</v>
      </c>
      <c r="C8" s="18">
        <v>695.080899</v>
      </c>
      <c r="D8" s="18">
        <v>0</v>
      </c>
      <c r="E8" s="18">
        <v>6E-06</v>
      </c>
      <c r="F8" s="18">
        <v>700</v>
      </c>
      <c r="G8" s="23">
        <f aca="true" t="shared" si="0" ref="G8:G13">IF(F8-C8&gt;5,F8-C8,0)</f>
        <v>0</v>
      </c>
    </row>
    <row r="9" spans="2:7" ht="15">
      <c r="B9" s="29" t="s">
        <v>49</v>
      </c>
      <c r="C9" s="18">
        <v>695.080905</v>
      </c>
      <c r="D9" s="18">
        <v>0</v>
      </c>
      <c r="E9" s="18">
        <v>6E-06</v>
      </c>
      <c r="F9" s="18">
        <v>700</v>
      </c>
      <c r="G9" s="23">
        <f t="shared" si="0"/>
        <v>0</v>
      </c>
    </row>
    <row r="10" spans="2:7" ht="15">
      <c r="B10" s="29" t="s">
        <v>50</v>
      </c>
      <c r="C10" s="18">
        <v>695.080911</v>
      </c>
      <c r="D10" s="18">
        <v>0</v>
      </c>
      <c r="E10" s="18">
        <v>2.1E-05</v>
      </c>
      <c r="F10" s="18">
        <v>700</v>
      </c>
      <c r="G10" s="23">
        <f t="shared" si="0"/>
        <v>0</v>
      </c>
    </row>
    <row r="11" spans="2:7" ht="15">
      <c r="B11" s="29" t="s">
        <v>51</v>
      </c>
      <c r="C11" s="18">
        <v>695.080932</v>
      </c>
      <c r="D11" s="18">
        <v>0</v>
      </c>
      <c r="E11" s="18">
        <v>6E-06</v>
      </c>
      <c r="F11" s="18">
        <v>700</v>
      </c>
      <c r="G11" s="23">
        <f t="shared" si="0"/>
        <v>0</v>
      </c>
    </row>
    <row r="12" spans="2:7" ht="15">
      <c r="B12" s="29" t="s">
        <v>52</v>
      </c>
      <c r="C12" s="18">
        <v>695.080938</v>
      </c>
      <c r="D12" s="18">
        <v>0</v>
      </c>
      <c r="E12" s="18">
        <v>0.009309</v>
      </c>
      <c r="F12" s="18">
        <v>700</v>
      </c>
      <c r="G12" s="23">
        <f t="shared" si="0"/>
        <v>0</v>
      </c>
    </row>
    <row r="13" spans="2:7" ht="15.75" thickBot="1">
      <c r="B13" s="30" t="s">
        <v>53</v>
      </c>
      <c r="C13" s="9">
        <v>695.090247</v>
      </c>
      <c r="D13" s="9">
        <v>0</v>
      </c>
      <c r="E13" s="9">
        <v>6E-06</v>
      </c>
      <c r="F13" s="18">
        <v>700</v>
      </c>
      <c r="G13" s="23">
        <f t="shared" si="0"/>
        <v>0</v>
      </c>
    </row>
  </sheetData>
  <sheetProtection/>
  <mergeCells count="1">
    <mergeCell ref="B3:G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2"/>
  <dimension ref="B3:H13"/>
  <sheetViews>
    <sheetView zoomScalePageLayoutView="0" workbookViewId="0" topLeftCell="A1">
      <selection activeCell="G4" sqref="G4"/>
    </sheetView>
  </sheetViews>
  <sheetFormatPr defaultColWidth="9.140625" defaultRowHeight="15"/>
  <cols>
    <col min="2" max="2" width="15.421875" style="0" customWidth="1"/>
    <col min="3" max="3" width="22.421875" style="0" customWidth="1"/>
    <col min="4" max="4" width="30.28125" style="0" customWidth="1"/>
    <col min="5" max="5" width="16.7109375" style="0" customWidth="1"/>
    <col min="6" max="6" width="17.28125" style="0" customWidth="1"/>
    <col min="7" max="7" width="14.57421875" style="0" customWidth="1"/>
    <col min="8" max="8" width="14.7109375" style="0" customWidth="1"/>
  </cols>
  <sheetData>
    <row r="3" spans="2:8" ht="15">
      <c r="B3" s="66" t="s">
        <v>26</v>
      </c>
      <c r="C3" s="66"/>
      <c r="D3" s="66"/>
      <c r="E3" s="66"/>
      <c r="F3" s="66"/>
      <c r="G3" s="66"/>
      <c r="H3" s="12"/>
    </row>
    <row r="4" spans="2:8" ht="15.75" thickBot="1">
      <c r="B4" s="14"/>
      <c r="C4" s="14"/>
      <c r="D4" s="14"/>
      <c r="E4" s="14"/>
      <c r="F4" s="14"/>
      <c r="G4" s="19" t="s">
        <v>11</v>
      </c>
      <c r="H4" s="11"/>
    </row>
    <row r="5" spans="2:8" ht="15">
      <c r="B5" s="4" t="s">
        <v>15</v>
      </c>
      <c r="C5" s="2" t="s">
        <v>22</v>
      </c>
      <c r="D5" s="20" t="s">
        <v>4</v>
      </c>
      <c r="E5" s="20" t="s">
        <v>17</v>
      </c>
      <c r="F5" s="24" t="s">
        <v>18</v>
      </c>
      <c r="G5" s="21" t="s">
        <v>5</v>
      </c>
      <c r="H5" s="11"/>
    </row>
    <row r="6" spans="2:8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  <c r="H6" s="11"/>
    </row>
    <row r="7" spans="2:7" s="14" customFormat="1" ht="15">
      <c r="B7" s="28" t="s">
        <v>47</v>
      </c>
      <c r="C7" s="18">
        <v>80.746728</v>
      </c>
      <c r="D7" s="22">
        <v>0</v>
      </c>
      <c r="E7" s="22">
        <v>0.000195</v>
      </c>
      <c r="F7" s="18">
        <v>420</v>
      </c>
      <c r="G7" s="23">
        <f>IF(ROUND(C7,2)=80.75,0,F7-C7)</f>
        <v>0</v>
      </c>
    </row>
    <row r="8" spans="2:8" ht="15">
      <c r="B8" s="28" t="s">
        <v>48</v>
      </c>
      <c r="C8" s="18">
        <v>80.746923</v>
      </c>
      <c r="D8" s="18">
        <v>0</v>
      </c>
      <c r="E8" s="18">
        <v>0.000195</v>
      </c>
      <c r="F8" s="18">
        <v>420</v>
      </c>
      <c r="G8" s="23">
        <f aca="true" t="shared" si="0" ref="G8:G13">IF(ROUND(C8,2)=80.75,0,F8-C8)</f>
        <v>0</v>
      </c>
      <c r="H8" s="11"/>
    </row>
    <row r="9" spans="2:8" ht="15">
      <c r="B9" s="29" t="s">
        <v>49</v>
      </c>
      <c r="C9" s="18">
        <v>80.747118</v>
      </c>
      <c r="D9" s="18">
        <v>0</v>
      </c>
      <c r="E9" s="18">
        <v>0.000195</v>
      </c>
      <c r="F9" s="18">
        <v>420</v>
      </c>
      <c r="G9" s="23">
        <f t="shared" si="0"/>
        <v>0</v>
      </c>
      <c r="H9" s="11"/>
    </row>
    <row r="10" spans="2:8" ht="15">
      <c r="B10" s="29" t="s">
        <v>50</v>
      </c>
      <c r="C10" s="18">
        <v>80.747313</v>
      </c>
      <c r="D10" s="18">
        <v>0</v>
      </c>
      <c r="E10" s="18">
        <v>0.000211</v>
      </c>
      <c r="F10" s="18">
        <v>420</v>
      </c>
      <c r="G10" s="23">
        <f t="shared" si="0"/>
        <v>0</v>
      </c>
      <c r="H10" s="11"/>
    </row>
    <row r="11" spans="2:8" ht="15">
      <c r="B11" s="29" t="s">
        <v>51</v>
      </c>
      <c r="C11" s="18">
        <v>80.747524</v>
      </c>
      <c r="D11" s="18">
        <v>0</v>
      </c>
      <c r="E11" s="18">
        <v>0.000195</v>
      </c>
      <c r="F11" s="18">
        <v>420</v>
      </c>
      <c r="G11" s="23">
        <f t="shared" si="0"/>
        <v>0</v>
      </c>
      <c r="H11" s="11"/>
    </row>
    <row r="12" spans="2:8" ht="15">
      <c r="B12" s="29" t="s">
        <v>52</v>
      </c>
      <c r="C12" s="18">
        <v>80.747719</v>
      </c>
      <c r="D12" s="18">
        <v>0</v>
      </c>
      <c r="E12" s="18">
        <v>0.000195</v>
      </c>
      <c r="F12" s="18">
        <v>420</v>
      </c>
      <c r="G12" s="23">
        <f t="shared" si="0"/>
        <v>0</v>
      </c>
      <c r="H12" s="11"/>
    </row>
    <row r="13" spans="2:8" ht="15.75" thickBot="1">
      <c r="B13" s="30" t="s">
        <v>53</v>
      </c>
      <c r="C13" s="9">
        <v>80.747914</v>
      </c>
      <c r="D13" s="9">
        <v>0</v>
      </c>
      <c r="E13" s="9">
        <v>0.000195</v>
      </c>
      <c r="F13" s="18">
        <v>420</v>
      </c>
      <c r="G13" s="23">
        <f t="shared" si="0"/>
        <v>0</v>
      </c>
      <c r="H13" s="11"/>
    </row>
  </sheetData>
  <sheetProtection/>
  <mergeCells count="1">
    <mergeCell ref="B3:G3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14"/>
  <dimension ref="B3:G13"/>
  <sheetViews>
    <sheetView zoomScalePageLayoutView="0" workbookViewId="0" topLeftCell="A1">
      <selection activeCell="B2" sqref="B2"/>
    </sheetView>
  </sheetViews>
  <sheetFormatPr defaultColWidth="9.140625" defaultRowHeight="15"/>
  <cols>
    <col min="2" max="2" width="16.140625" style="0" customWidth="1"/>
    <col min="3" max="3" width="14.7109375" style="0" customWidth="1"/>
    <col min="4" max="4" width="17.7109375" style="0" customWidth="1"/>
    <col min="5" max="5" width="16.140625" style="0" customWidth="1"/>
    <col min="6" max="6" width="18.00390625" style="0" customWidth="1"/>
    <col min="7" max="7" width="17.140625" style="0" customWidth="1"/>
  </cols>
  <sheetData>
    <row r="3" spans="2:7" ht="15">
      <c r="B3" s="66" t="s">
        <v>32</v>
      </c>
      <c r="C3" s="66"/>
      <c r="D3" s="66"/>
      <c r="E3" s="66"/>
      <c r="F3" s="66"/>
      <c r="G3" s="66"/>
    </row>
    <row r="4" spans="2:7" ht="15.75" thickBot="1">
      <c r="B4" s="14"/>
      <c r="C4" s="14"/>
      <c r="D4" s="14"/>
      <c r="E4" s="14"/>
      <c r="F4" s="14"/>
      <c r="G4" s="19" t="s">
        <v>11</v>
      </c>
    </row>
    <row r="5" spans="2:7" ht="15">
      <c r="B5" s="4" t="s">
        <v>15</v>
      </c>
      <c r="C5" s="2" t="s">
        <v>22</v>
      </c>
      <c r="D5" s="20" t="s">
        <v>4</v>
      </c>
      <c r="E5" s="20" t="s">
        <v>17</v>
      </c>
      <c r="F5" s="24" t="s">
        <v>18</v>
      </c>
      <c r="G5" s="21" t="s">
        <v>5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ht="15">
      <c r="B7" s="6" t="s">
        <v>47</v>
      </c>
      <c r="C7" s="18">
        <v>80.746728</v>
      </c>
      <c r="D7" s="22">
        <v>0</v>
      </c>
      <c r="E7" s="22">
        <v>0.000195</v>
      </c>
      <c r="F7" s="18">
        <v>400</v>
      </c>
      <c r="G7" s="23">
        <f>F7-C7</f>
        <v>319.253272</v>
      </c>
    </row>
    <row r="8" spans="2:7" ht="15">
      <c r="B8" s="6" t="s">
        <v>48</v>
      </c>
      <c r="C8" s="18">
        <v>80.746923</v>
      </c>
      <c r="D8" s="18">
        <v>0</v>
      </c>
      <c r="E8" s="18">
        <v>0.000195</v>
      </c>
      <c r="F8" s="18">
        <v>400</v>
      </c>
      <c r="G8" s="23">
        <f aca="true" t="shared" si="0" ref="G8:G13">F8-C8</f>
        <v>319.253077</v>
      </c>
    </row>
    <row r="9" spans="2:7" ht="15">
      <c r="B9" s="7" t="s">
        <v>49</v>
      </c>
      <c r="C9" s="18">
        <v>80.747118</v>
      </c>
      <c r="D9" s="18">
        <v>0</v>
      </c>
      <c r="E9" s="18">
        <v>0.000195</v>
      </c>
      <c r="F9" s="18">
        <v>400</v>
      </c>
      <c r="G9" s="23">
        <f t="shared" si="0"/>
        <v>319.252882</v>
      </c>
    </row>
    <row r="10" spans="2:7" ht="15">
      <c r="B10" s="7" t="s">
        <v>50</v>
      </c>
      <c r="C10" s="18">
        <v>80.747313</v>
      </c>
      <c r="D10" s="18">
        <v>0</v>
      </c>
      <c r="E10" s="18">
        <v>0.000211</v>
      </c>
      <c r="F10" s="18">
        <v>400</v>
      </c>
      <c r="G10" s="23">
        <f t="shared" si="0"/>
        <v>319.252687</v>
      </c>
    </row>
    <row r="11" spans="2:7" ht="15">
      <c r="B11" s="7" t="s">
        <v>51</v>
      </c>
      <c r="C11" s="18">
        <v>80.747524</v>
      </c>
      <c r="D11" s="18">
        <v>0</v>
      </c>
      <c r="E11" s="18">
        <v>0.000195</v>
      </c>
      <c r="F11" s="18">
        <v>400</v>
      </c>
      <c r="G11" s="23">
        <f t="shared" si="0"/>
        <v>319.252476</v>
      </c>
    </row>
    <row r="12" spans="2:7" ht="15">
      <c r="B12" s="7" t="s">
        <v>52</v>
      </c>
      <c r="C12" s="18">
        <v>80.747719</v>
      </c>
      <c r="D12" s="18">
        <v>0</v>
      </c>
      <c r="E12" s="18">
        <v>0.000195</v>
      </c>
      <c r="F12" s="18">
        <v>400</v>
      </c>
      <c r="G12" s="23">
        <f t="shared" si="0"/>
        <v>319.252281</v>
      </c>
    </row>
    <row r="13" spans="2:7" ht="15.75" thickBot="1">
      <c r="B13" s="8" t="s">
        <v>53</v>
      </c>
      <c r="C13" s="9">
        <v>80.747914</v>
      </c>
      <c r="D13" s="9">
        <v>0</v>
      </c>
      <c r="E13" s="9">
        <v>0.000195</v>
      </c>
      <c r="F13" s="18">
        <v>400</v>
      </c>
      <c r="G13" s="23">
        <f t="shared" si="0"/>
        <v>319.252086</v>
      </c>
    </row>
  </sheetData>
  <sheetProtection/>
  <mergeCells count="1">
    <mergeCell ref="B3:G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02"/>
  <dimension ref="B3:I16"/>
  <sheetViews>
    <sheetView zoomScalePageLayoutView="0" workbookViewId="0" topLeftCell="A1">
      <selection activeCell="G4" sqref="G4"/>
    </sheetView>
  </sheetViews>
  <sheetFormatPr defaultColWidth="9.140625" defaultRowHeight="15"/>
  <cols>
    <col min="2" max="2" width="15.140625" style="0" customWidth="1"/>
    <col min="3" max="3" width="22.00390625" style="0" customWidth="1"/>
    <col min="4" max="4" width="28.8515625" style="0" customWidth="1"/>
    <col min="5" max="5" width="18.28125" style="0" customWidth="1"/>
    <col min="6" max="6" width="13.140625" style="0" customWidth="1"/>
    <col min="7" max="7" width="15.140625" style="0" customWidth="1"/>
  </cols>
  <sheetData>
    <row r="3" spans="2:7" ht="15">
      <c r="B3" s="66" t="s">
        <v>19</v>
      </c>
      <c r="C3" s="66"/>
      <c r="D3" s="66"/>
      <c r="E3" s="66"/>
      <c r="F3" s="66"/>
      <c r="G3" s="66"/>
    </row>
    <row r="4" spans="2:7" ht="15.75" thickBot="1">
      <c r="B4" s="14"/>
      <c r="C4" s="14"/>
      <c r="D4" s="14"/>
      <c r="E4" s="14"/>
      <c r="F4" s="14"/>
      <c r="G4" s="19" t="s">
        <v>11</v>
      </c>
    </row>
    <row r="5" spans="2:7" ht="30">
      <c r="B5" s="4" t="s">
        <v>15</v>
      </c>
      <c r="C5" s="2" t="s">
        <v>16</v>
      </c>
      <c r="D5" s="20" t="s">
        <v>4</v>
      </c>
      <c r="E5" s="20" t="s">
        <v>17</v>
      </c>
      <c r="F5" s="24" t="s">
        <v>18</v>
      </c>
      <c r="G5" s="21" t="s">
        <v>5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s="14" customFormat="1" ht="15">
      <c r="B7" s="28" t="s">
        <v>47</v>
      </c>
      <c r="C7" s="18">
        <v>580.319655</v>
      </c>
      <c r="D7" s="22">
        <v>6.682579</v>
      </c>
      <c r="E7" s="22">
        <v>0</v>
      </c>
      <c r="F7" s="17">
        <v>1900</v>
      </c>
      <c r="G7" s="23">
        <f>IF(F7-C7&gt;5,F7-C7,0)</f>
        <v>1319.680345</v>
      </c>
    </row>
    <row r="8" spans="2:7" ht="15">
      <c r="B8" s="28" t="s">
        <v>48</v>
      </c>
      <c r="C8" s="18">
        <v>573.637076</v>
      </c>
      <c r="D8" s="18">
        <v>6.866015</v>
      </c>
      <c r="E8" s="18">
        <v>0</v>
      </c>
      <c r="F8" s="17">
        <v>1900</v>
      </c>
      <c r="G8" s="23">
        <f aca="true" t="shared" si="0" ref="G8:G13">IF(F8-C8&gt;5,F8-C8,0)</f>
        <v>1326.362924</v>
      </c>
    </row>
    <row r="9" spans="2:7" ht="15">
      <c r="B9" s="29" t="s">
        <v>49</v>
      </c>
      <c r="C9" s="18">
        <v>566.771061</v>
      </c>
      <c r="D9" s="18">
        <v>7.148011</v>
      </c>
      <c r="E9" s="18">
        <v>0</v>
      </c>
      <c r="F9" s="17">
        <v>1900</v>
      </c>
      <c r="G9" s="23">
        <f t="shared" si="0"/>
        <v>1333.228939</v>
      </c>
    </row>
    <row r="10" spans="2:7" ht="15">
      <c r="B10" s="29" t="s">
        <v>50</v>
      </c>
      <c r="C10" s="18">
        <v>559.62305</v>
      </c>
      <c r="D10" s="18">
        <v>7.603047</v>
      </c>
      <c r="E10" s="18">
        <v>0</v>
      </c>
      <c r="F10" s="17">
        <v>1900</v>
      </c>
      <c r="G10" s="23">
        <f t="shared" si="0"/>
        <v>1340.3769499999999</v>
      </c>
    </row>
    <row r="11" spans="2:7" ht="15">
      <c r="B11" s="29" t="s">
        <v>51</v>
      </c>
      <c r="C11" s="18">
        <v>552.020003</v>
      </c>
      <c r="D11" s="18">
        <v>7.938501</v>
      </c>
      <c r="E11" s="18">
        <v>0</v>
      </c>
      <c r="F11" s="17">
        <v>1900</v>
      </c>
      <c r="G11" s="23">
        <f t="shared" si="0"/>
        <v>1347.979997</v>
      </c>
    </row>
    <row r="12" spans="2:7" ht="15">
      <c r="B12" s="29" t="s">
        <v>52</v>
      </c>
      <c r="C12" s="18">
        <v>544.081502</v>
      </c>
      <c r="D12" s="18">
        <v>7.789806</v>
      </c>
      <c r="E12" s="18">
        <v>0</v>
      </c>
      <c r="F12" s="17">
        <v>1900</v>
      </c>
      <c r="G12" s="23">
        <f t="shared" si="0"/>
        <v>1355.918498</v>
      </c>
    </row>
    <row r="13" spans="2:7" ht="15.75" thickBot="1">
      <c r="B13" s="30" t="s">
        <v>53</v>
      </c>
      <c r="C13" s="9">
        <v>536.291696</v>
      </c>
      <c r="D13" s="9">
        <v>7.614751</v>
      </c>
      <c r="E13" s="9">
        <v>0</v>
      </c>
      <c r="F13" s="17">
        <v>1900</v>
      </c>
      <c r="G13" s="23">
        <f t="shared" si="0"/>
        <v>1363.708304</v>
      </c>
    </row>
    <row r="16" spans="2:9" ht="15">
      <c r="B16" s="67" t="s">
        <v>20</v>
      </c>
      <c r="C16" s="67"/>
      <c r="D16" s="67"/>
      <c r="E16" s="67"/>
      <c r="F16" s="67"/>
      <c r="G16" s="67"/>
      <c r="H16" s="67"/>
      <c r="I16" s="67"/>
    </row>
  </sheetData>
  <sheetProtection/>
  <mergeCells count="2">
    <mergeCell ref="B3:G3"/>
    <mergeCell ref="B16:I1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03"/>
  <dimension ref="A3:I15"/>
  <sheetViews>
    <sheetView zoomScalePageLayoutView="0" workbookViewId="0" topLeftCell="A1">
      <selection activeCell="G4" sqref="G4"/>
    </sheetView>
  </sheetViews>
  <sheetFormatPr defaultColWidth="9.140625" defaultRowHeight="15"/>
  <cols>
    <col min="2" max="2" width="13.7109375" style="0" customWidth="1"/>
    <col min="3" max="3" width="21.140625" style="0" customWidth="1"/>
    <col min="4" max="4" width="27.421875" style="0" customWidth="1"/>
    <col min="5" max="5" width="20.140625" style="0" customWidth="1"/>
    <col min="6" max="6" width="17.57421875" style="14" customWidth="1"/>
    <col min="7" max="7" width="15.140625" style="0" customWidth="1"/>
    <col min="8" max="8" width="15.28125" style="0" customWidth="1"/>
  </cols>
  <sheetData>
    <row r="3" spans="2:8" ht="15">
      <c r="B3" s="66" t="s">
        <v>12</v>
      </c>
      <c r="C3" s="66"/>
      <c r="D3" s="66"/>
      <c r="E3" s="66"/>
      <c r="F3" s="66"/>
      <c r="G3" s="66"/>
      <c r="H3" s="13"/>
    </row>
    <row r="4" spans="1:8" ht="15.75" thickBot="1">
      <c r="A4" s="1"/>
      <c r="B4" s="11"/>
      <c r="C4" s="11"/>
      <c r="D4" s="11"/>
      <c r="E4" s="11"/>
      <c r="G4" s="19" t="s">
        <v>11</v>
      </c>
      <c r="H4" s="11"/>
    </row>
    <row r="5" spans="2:8" ht="15">
      <c r="B5" s="4" t="s">
        <v>15</v>
      </c>
      <c r="C5" s="2" t="s">
        <v>16</v>
      </c>
      <c r="D5" s="20" t="s">
        <v>4</v>
      </c>
      <c r="E5" s="20" t="s">
        <v>17</v>
      </c>
      <c r="F5" s="24" t="s">
        <v>18</v>
      </c>
      <c r="G5" s="21" t="s">
        <v>5</v>
      </c>
      <c r="H5" s="11"/>
    </row>
    <row r="6" spans="2:8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  <c r="H6" s="11"/>
    </row>
    <row r="7" spans="2:7" s="14" customFormat="1" ht="15">
      <c r="B7" s="28" t="s">
        <v>47</v>
      </c>
      <c r="C7" s="18">
        <v>12187.814999604</v>
      </c>
      <c r="D7" s="22">
        <v>45.140197</v>
      </c>
      <c r="E7" s="22">
        <v>0.000427</v>
      </c>
      <c r="F7" s="26">
        <f>'[1]Всі_ПСГ'!$F$8</f>
        <v>17050</v>
      </c>
      <c r="G7" s="23">
        <f>IF(F7-C7&gt;5,F7-C7,0)</f>
        <v>4862.185000396001</v>
      </c>
    </row>
    <row r="8" spans="2:8" ht="15">
      <c r="B8" s="28" t="s">
        <v>48</v>
      </c>
      <c r="C8" s="18">
        <v>12142.675229604</v>
      </c>
      <c r="D8" s="18">
        <v>44.680973</v>
      </c>
      <c r="E8" s="18">
        <v>0.000427</v>
      </c>
      <c r="F8" s="26">
        <f>'[1]Всі_ПСГ'!$F$8</f>
        <v>17050</v>
      </c>
      <c r="G8" s="23">
        <f aca="true" t="shared" si="0" ref="G8:G13">IF(F8-C8&gt;5,F8-C8,0)</f>
        <v>4907.3247703960005</v>
      </c>
      <c r="H8" s="11"/>
    </row>
    <row r="9" spans="2:8" ht="15">
      <c r="B9" s="29" t="s">
        <v>49</v>
      </c>
      <c r="C9" s="18">
        <v>12097.994683604</v>
      </c>
      <c r="D9" s="18">
        <v>45.065149</v>
      </c>
      <c r="E9" s="18">
        <v>0.000426</v>
      </c>
      <c r="F9" s="26">
        <f>'[1]Всі_ПСГ'!$F$8</f>
        <v>17050</v>
      </c>
      <c r="G9" s="23">
        <f t="shared" si="0"/>
        <v>4952.005316396</v>
      </c>
      <c r="H9" s="11"/>
    </row>
    <row r="10" spans="2:8" ht="15">
      <c r="B10" s="29" t="s">
        <v>50</v>
      </c>
      <c r="C10" s="18">
        <v>12052.929960604</v>
      </c>
      <c r="D10" s="18">
        <v>44.946473</v>
      </c>
      <c r="E10" s="18">
        <v>0.000426</v>
      </c>
      <c r="F10" s="26">
        <f>'[1]Всі_ПСГ'!$F$8</f>
        <v>17050</v>
      </c>
      <c r="G10" s="23">
        <f t="shared" si="0"/>
        <v>4997.070039396</v>
      </c>
      <c r="H10" s="11"/>
    </row>
    <row r="11" spans="2:8" ht="15">
      <c r="B11" s="29" t="s">
        <v>51</v>
      </c>
      <c r="C11" s="18">
        <v>12007.983913604</v>
      </c>
      <c r="D11" s="18">
        <v>39.907715</v>
      </c>
      <c r="E11" s="18">
        <v>0.000426</v>
      </c>
      <c r="F11" s="26">
        <f>'[1]Всі_ПСГ'!$F$8</f>
        <v>17050</v>
      </c>
      <c r="G11" s="23">
        <f t="shared" si="0"/>
        <v>5042.016086396001</v>
      </c>
      <c r="H11" s="11"/>
    </row>
    <row r="12" spans="2:8" ht="15">
      <c r="B12" s="29" t="s">
        <v>52</v>
      </c>
      <c r="C12" s="18">
        <v>11968.076624604</v>
      </c>
      <c r="D12" s="18">
        <v>47.071761</v>
      </c>
      <c r="E12" s="18">
        <v>0.000425</v>
      </c>
      <c r="F12" s="26">
        <f>'[1]Всі_ПСГ'!$F$8</f>
        <v>17050</v>
      </c>
      <c r="G12" s="23">
        <f t="shared" si="0"/>
        <v>5081.923375396</v>
      </c>
      <c r="H12" s="11"/>
    </row>
    <row r="13" spans="2:8" ht="15.75" thickBot="1">
      <c r="B13" s="30" t="s">
        <v>53</v>
      </c>
      <c r="C13" s="9">
        <v>11921.005288604</v>
      </c>
      <c r="D13" s="9">
        <v>46.66456</v>
      </c>
      <c r="E13" s="9">
        <v>0.000425</v>
      </c>
      <c r="F13" s="26">
        <f>'[1]Всі_ПСГ'!$F$8</f>
        <v>17050</v>
      </c>
      <c r="G13" s="23">
        <f t="shared" si="0"/>
        <v>5128.994711396001</v>
      </c>
      <c r="H13" s="11"/>
    </row>
    <row r="15" spans="2:9" ht="15">
      <c r="B15" s="67" t="s">
        <v>14</v>
      </c>
      <c r="C15" s="67"/>
      <c r="D15" s="67"/>
      <c r="E15" s="67"/>
      <c r="F15" s="67"/>
      <c r="G15" s="67"/>
      <c r="H15" s="67"/>
      <c r="I15" s="67"/>
    </row>
  </sheetData>
  <sheetProtection/>
  <mergeCells count="2">
    <mergeCell ref="B3:G3"/>
    <mergeCell ref="B15:I1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04"/>
  <dimension ref="B3:J16"/>
  <sheetViews>
    <sheetView zoomScalePageLayoutView="0" workbookViewId="0" topLeftCell="A1">
      <selection activeCell="G4" sqref="G4"/>
    </sheetView>
  </sheetViews>
  <sheetFormatPr defaultColWidth="9.140625" defaultRowHeight="15"/>
  <cols>
    <col min="2" max="2" width="16.8515625" style="0" customWidth="1"/>
    <col min="3" max="3" width="16.140625" style="0" customWidth="1"/>
    <col min="4" max="4" width="16.8515625" style="0" customWidth="1"/>
    <col min="5" max="5" width="15.28125" style="0" customWidth="1"/>
    <col min="6" max="6" width="16.57421875" style="0" customWidth="1"/>
    <col min="7" max="7" width="16.140625" style="0" customWidth="1"/>
  </cols>
  <sheetData>
    <row r="3" spans="2:7" ht="15">
      <c r="B3" s="66" t="s">
        <v>23</v>
      </c>
      <c r="C3" s="66"/>
      <c r="D3" s="66"/>
      <c r="E3" s="66"/>
      <c r="F3" s="66"/>
      <c r="G3" s="66"/>
    </row>
    <row r="4" spans="2:7" ht="15.75" thickBot="1">
      <c r="B4" s="14"/>
      <c r="C4" s="14"/>
      <c r="D4" s="14"/>
      <c r="E4" s="14"/>
      <c r="F4" s="14"/>
      <c r="G4" s="19" t="s">
        <v>11</v>
      </c>
    </row>
    <row r="5" spans="2:7" ht="30">
      <c r="B5" s="4" t="s">
        <v>15</v>
      </c>
      <c r="C5" s="2" t="s">
        <v>16</v>
      </c>
      <c r="D5" s="20" t="s">
        <v>4</v>
      </c>
      <c r="E5" s="20" t="s">
        <v>17</v>
      </c>
      <c r="F5" s="24" t="s">
        <v>18</v>
      </c>
      <c r="G5" s="21" t="s">
        <v>5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ht="15">
      <c r="B7" s="28" t="s">
        <v>47</v>
      </c>
      <c r="C7" s="18">
        <v>2147.21576</v>
      </c>
      <c r="D7" s="22">
        <v>0</v>
      </c>
      <c r="E7" s="22">
        <v>0.000978</v>
      </c>
      <c r="F7" s="18">
        <v>2150</v>
      </c>
      <c r="G7" s="23">
        <f>IF(F7-C7&gt;5,F7-C7,0)</f>
        <v>0</v>
      </c>
    </row>
    <row r="8" spans="2:7" ht="15">
      <c r="B8" s="28" t="s">
        <v>48</v>
      </c>
      <c r="C8" s="18">
        <v>2147.216738</v>
      </c>
      <c r="D8" s="18">
        <v>0</v>
      </c>
      <c r="E8" s="18">
        <v>0.000978</v>
      </c>
      <c r="F8" s="18">
        <v>2150</v>
      </c>
      <c r="G8" s="23">
        <f aca="true" t="shared" si="0" ref="G8:G13">IF(F8-C8&gt;5,F8-C8,0)</f>
        <v>0</v>
      </c>
    </row>
    <row r="9" spans="2:7" ht="15">
      <c r="B9" s="29" t="s">
        <v>49</v>
      </c>
      <c r="C9" s="18">
        <v>2147.217716</v>
      </c>
      <c r="D9" s="18">
        <v>0</v>
      </c>
      <c r="E9" s="18">
        <v>0.000979</v>
      </c>
      <c r="F9" s="18">
        <v>2150</v>
      </c>
      <c r="G9" s="23">
        <f t="shared" si="0"/>
        <v>0</v>
      </c>
    </row>
    <row r="10" spans="2:7" ht="15">
      <c r="B10" s="29" t="s">
        <v>50</v>
      </c>
      <c r="C10" s="18">
        <v>2147.218695</v>
      </c>
      <c r="D10" s="18">
        <v>0</v>
      </c>
      <c r="E10" s="18">
        <v>0.001303</v>
      </c>
      <c r="F10" s="18">
        <v>2150</v>
      </c>
      <c r="G10" s="23">
        <f t="shared" si="0"/>
        <v>0</v>
      </c>
    </row>
    <row r="11" spans="2:7" ht="15">
      <c r="B11" s="29" t="s">
        <v>51</v>
      </c>
      <c r="C11" s="18">
        <v>2147.219998</v>
      </c>
      <c r="D11" s="18">
        <v>0</v>
      </c>
      <c r="E11" s="18">
        <v>0.00332</v>
      </c>
      <c r="F11" s="18">
        <v>2150</v>
      </c>
      <c r="G11" s="23">
        <f t="shared" si="0"/>
        <v>0</v>
      </c>
    </row>
    <row r="12" spans="2:7" ht="15">
      <c r="B12" s="29" t="s">
        <v>52</v>
      </c>
      <c r="C12" s="18">
        <v>2147.223318</v>
      </c>
      <c r="D12" s="18">
        <v>0</v>
      </c>
      <c r="E12" s="18">
        <v>0.000979</v>
      </c>
      <c r="F12" s="18">
        <v>2150</v>
      </c>
      <c r="G12" s="23">
        <f t="shared" si="0"/>
        <v>0</v>
      </c>
    </row>
    <row r="13" spans="2:7" ht="15.75" thickBot="1">
      <c r="B13" s="30" t="s">
        <v>53</v>
      </c>
      <c r="C13" s="9">
        <v>2147.224297</v>
      </c>
      <c r="D13" s="9">
        <v>0</v>
      </c>
      <c r="E13" s="9">
        <v>0.000989</v>
      </c>
      <c r="F13" s="18">
        <v>2150</v>
      </c>
      <c r="G13" s="23">
        <f t="shared" si="0"/>
        <v>0</v>
      </c>
    </row>
    <row r="16" spans="2:10" ht="15">
      <c r="B16" s="67" t="s">
        <v>24</v>
      </c>
      <c r="C16" s="67"/>
      <c r="D16" s="67"/>
      <c r="E16" s="67"/>
      <c r="F16" s="67"/>
      <c r="G16" s="67"/>
      <c r="H16" s="67"/>
      <c r="I16" s="67"/>
      <c r="J16" s="67"/>
    </row>
  </sheetData>
  <sheetProtection/>
  <mergeCells count="2">
    <mergeCell ref="B3:G3"/>
    <mergeCell ref="B16:J16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05"/>
  <dimension ref="B2:G16"/>
  <sheetViews>
    <sheetView zoomScalePageLayoutView="0" workbookViewId="0" topLeftCell="A1">
      <selection activeCell="G4" sqref="G4"/>
    </sheetView>
  </sheetViews>
  <sheetFormatPr defaultColWidth="9.140625" defaultRowHeight="15"/>
  <cols>
    <col min="2" max="2" width="16.57421875" style="0" customWidth="1"/>
    <col min="3" max="3" width="23.57421875" style="0" customWidth="1"/>
    <col min="4" max="4" width="25.57421875" style="0" customWidth="1"/>
    <col min="5" max="5" width="18.57421875" style="0" customWidth="1"/>
    <col min="6" max="6" width="16.57421875" style="0" customWidth="1"/>
    <col min="7" max="7" width="15.57421875" style="0" customWidth="1"/>
  </cols>
  <sheetData>
    <row r="2" spans="2:6" ht="15">
      <c r="B2" s="27"/>
      <c r="C2" s="27"/>
      <c r="D2" s="27"/>
      <c r="E2" s="27"/>
      <c r="F2" s="27"/>
    </row>
    <row r="3" spans="2:7" ht="15">
      <c r="B3" s="66" t="s">
        <v>21</v>
      </c>
      <c r="C3" s="66"/>
      <c r="D3" s="66"/>
      <c r="E3" s="66"/>
      <c r="F3" s="66"/>
      <c r="G3" s="66"/>
    </row>
    <row r="4" spans="2:7" ht="15.75" thickBot="1">
      <c r="B4" s="14"/>
      <c r="C4" s="14"/>
      <c r="D4" s="14"/>
      <c r="E4" s="14"/>
      <c r="F4" s="14"/>
      <c r="G4" s="19" t="s">
        <v>11</v>
      </c>
    </row>
    <row r="5" spans="2:7" ht="30">
      <c r="B5" s="4" t="s">
        <v>15</v>
      </c>
      <c r="C5" s="2" t="s">
        <v>22</v>
      </c>
      <c r="D5" s="20" t="s">
        <v>4</v>
      </c>
      <c r="E5" s="20" t="s">
        <v>17</v>
      </c>
      <c r="F5" s="24" t="s">
        <v>18</v>
      </c>
      <c r="G5" s="21" t="s">
        <v>5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s="14" customFormat="1" ht="15">
      <c r="B7" s="28" t="s">
        <v>47</v>
      </c>
      <c r="C7" s="18">
        <v>1212.497325</v>
      </c>
      <c r="D7" s="22">
        <v>5.955513</v>
      </c>
      <c r="E7" s="22">
        <v>0</v>
      </c>
      <c r="F7" s="18">
        <v>1920</v>
      </c>
      <c r="G7" s="23">
        <f>IF(F7-C7&gt;5,F7-C7,0)</f>
        <v>707.502675</v>
      </c>
    </row>
    <row r="8" spans="2:7" ht="15">
      <c r="B8" s="28" t="s">
        <v>48</v>
      </c>
      <c r="C8" s="18">
        <v>1206.541812</v>
      </c>
      <c r="D8" s="18">
        <v>6.541446</v>
      </c>
      <c r="E8" s="18">
        <v>0</v>
      </c>
      <c r="F8" s="18">
        <v>1920</v>
      </c>
      <c r="G8" s="23">
        <f aca="true" t="shared" si="0" ref="G8:G13">IF(F8-C8&gt;5,F8-C8,0)</f>
        <v>713.4581880000001</v>
      </c>
    </row>
    <row r="9" spans="2:7" ht="15">
      <c r="B9" s="29" t="s">
        <v>49</v>
      </c>
      <c r="C9" s="18">
        <v>1200.000366</v>
      </c>
      <c r="D9" s="18">
        <v>7.519934</v>
      </c>
      <c r="E9" s="18">
        <v>0</v>
      </c>
      <c r="F9" s="18">
        <v>1920</v>
      </c>
      <c r="G9" s="23">
        <f t="shared" si="0"/>
        <v>719.999634</v>
      </c>
    </row>
    <row r="10" spans="2:7" ht="15">
      <c r="B10" s="29" t="s">
        <v>50</v>
      </c>
      <c r="C10" s="18">
        <v>1192.480432</v>
      </c>
      <c r="D10" s="18">
        <v>5.919116</v>
      </c>
      <c r="E10" s="18">
        <v>0</v>
      </c>
      <c r="F10" s="18">
        <v>1920</v>
      </c>
      <c r="G10" s="23">
        <f t="shared" si="0"/>
        <v>727.5195679999999</v>
      </c>
    </row>
    <row r="11" spans="2:7" ht="15">
      <c r="B11" s="29" t="s">
        <v>51</v>
      </c>
      <c r="C11" s="18">
        <v>1186.561316</v>
      </c>
      <c r="D11" s="18">
        <v>5.556631</v>
      </c>
      <c r="E11" s="18">
        <v>0</v>
      </c>
      <c r="F11" s="18">
        <v>1920</v>
      </c>
      <c r="G11" s="23">
        <f t="shared" si="0"/>
        <v>733.438684</v>
      </c>
    </row>
    <row r="12" spans="2:7" ht="15">
      <c r="B12" s="29" t="s">
        <v>52</v>
      </c>
      <c r="C12" s="18">
        <v>1181.004685</v>
      </c>
      <c r="D12" s="18">
        <v>6.13593</v>
      </c>
      <c r="E12" s="18">
        <v>0</v>
      </c>
      <c r="F12" s="18">
        <v>1920</v>
      </c>
      <c r="G12" s="23">
        <f t="shared" si="0"/>
        <v>738.9953149999999</v>
      </c>
    </row>
    <row r="13" spans="2:7" ht="15.75" thickBot="1">
      <c r="B13" s="30" t="s">
        <v>53</v>
      </c>
      <c r="C13" s="9">
        <v>1174.868755</v>
      </c>
      <c r="D13" s="9">
        <v>6.663842</v>
      </c>
      <c r="E13" s="9">
        <v>0</v>
      </c>
      <c r="F13" s="18">
        <v>1920</v>
      </c>
      <c r="G13" s="23">
        <f t="shared" si="0"/>
        <v>745.131245</v>
      </c>
    </row>
    <row r="14" spans="2:6" ht="15">
      <c r="B14" s="27"/>
      <c r="C14" s="27"/>
      <c r="D14" s="27"/>
      <c r="E14" s="27"/>
      <c r="F14" s="27"/>
    </row>
    <row r="15" spans="2:6" ht="15">
      <c r="B15" s="27"/>
      <c r="C15" s="27"/>
      <c r="D15" s="27"/>
      <c r="E15" s="27"/>
      <c r="F15" s="27"/>
    </row>
    <row r="16" spans="2:6" ht="15">
      <c r="B16" s="27"/>
      <c r="C16" s="27"/>
      <c r="D16" s="27"/>
      <c r="E16" s="27"/>
      <c r="F16" s="27"/>
    </row>
  </sheetData>
  <sheetProtection/>
  <mergeCells count="1">
    <mergeCell ref="B3:G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06"/>
  <dimension ref="B3:G13"/>
  <sheetViews>
    <sheetView zoomScalePageLayoutView="0" workbookViewId="0" topLeftCell="A1">
      <selection activeCell="B2" sqref="B2"/>
    </sheetView>
  </sheetViews>
  <sheetFormatPr defaultColWidth="9.140625" defaultRowHeight="15"/>
  <cols>
    <col min="2" max="2" width="16.28125" style="0" customWidth="1"/>
    <col min="3" max="3" width="16.421875" style="0" customWidth="1"/>
    <col min="4" max="4" width="15.57421875" style="0" customWidth="1"/>
    <col min="5" max="5" width="17.140625" style="0" customWidth="1"/>
    <col min="6" max="6" width="18.8515625" style="0" customWidth="1"/>
    <col min="7" max="7" width="16.28125" style="0" customWidth="1"/>
  </cols>
  <sheetData>
    <row r="3" spans="2:7" ht="15">
      <c r="B3" s="66" t="s">
        <v>25</v>
      </c>
      <c r="C3" s="66"/>
      <c r="D3" s="66"/>
      <c r="E3" s="66"/>
      <c r="F3" s="66"/>
      <c r="G3" s="66"/>
    </row>
    <row r="4" spans="2:7" ht="15.75" thickBot="1">
      <c r="B4" s="14"/>
      <c r="C4" s="14"/>
      <c r="D4" s="14"/>
      <c r="E4" s="14"/>
      <c r="F4" s="14"/>
      <c r="G4" s="19" t="s">
        <v>11</v>
      </c>
    </row>
    <row r="5" spans="2:7" ht="15">
      <c r="B5" s="4" t="s">
        <v>15</v>
      </c>
      <c r="C5" s="2" t="s">
        <v>22</v>
      </c>
      <c r="D5" s="20" t="s">
        <v>4</v>
      </c>
      <c r="E5" s="20" t="s">
        <v>17</v>
      </c>
      <c r="F5" s="24" t="s">
        <v>18</v>
      </c>
      <c r="G5" s="21" t="s">
        <v>5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ht="15">
      <c r="B7" s="28" t="s">
        <v>47</v>
      </c>
      <c r="C7" s="18">
        <v>2273.411885</v>
      </c>
      <c r="D7" s="22">
        <v>8.019346</v>
      </c>
      <c r="E7" s="22">
        <v>0</v>
      </c>
      <c r="F7" s="18">
        <v>2300</v>
      </c>
      <c r="G7" s="23">
        <f aca="true" t="shared" si="0" ref="G7:G13">IF(F7-C7&gt;3,F7-C7,0)</f>
        <v>26.588115000000016</v>
      </c>
    </row>
    <row r="8" spans="2:7" ht="15">
      <c r="B8" s="28" t="s">
        <v>48</v>
      </c>
      <c r="C8" s="18">
        <v>2265.392539</v>
      </c>
      <c r="D8" s="18">
        <v>8.229497</v>
      </c>
      <c r="E8" s="18">
        <v>0</v>
      </c>
      <c r="F8" s="18">
        <v>2300</v>
      </c>
      <c r="G8" s="23">
        <f t="shared" si="0"/>
        <v>34.60746100000006</v>
      </c>
    </row>
    <row r="9" spans="2:7" ht="15">
      <c r="B9" s="29" t="s">
        <v>49</v>
      </c>
      <c r="C9" s="18">
        <v>2257.163042</v>
      </c>
      <c r="D9" s="18">
        <v>6.348945</v>
      </c>
      <c r="E9" s="18">
        <v>0</v>
      </c>
      <c r="F9" s="18">
        <v>2300</v>
      </c>
      <c r="G9" s="23">
        <f t="shared" si="0"/>
        <v>42.83695799999987</v>
      </c>
    </row>
    <row r="10" spans="2:7" ht="15">
      <c r="B10" s="29" t="s">
        <v>50</v>
      </c>
      <c r="C10" s="18">
        <v>2250.814097</v>
      </c>
      <c r="D10" s="18">
        <v>6.346248</v>
      </c>
      <c r="E10" s="18">
        <v>0</v>
      </c>
      <c r="F10" s="18">
        <v>2300</v>
      </c>
      <c r="G10" s="23">
        <f t="shared" si="0"/>
        <v>49.18590300000005</v>
      </c>
    </row>
    <row r="11" spans="2:7" ht="15">
      <c r="B11" s="29" t="s">
        <v>51</v>
      </c>
      <c r="C11" s="18">
        <v>2244.467849</v>
      </c>
      <c r="D11" s="18">
        <v>7.282611</v>
      </c>
      <c r="E11" s="18">
        <v>0</v>
      </c>
      <c r="F11" s="18">
        <v>2300</v>
      </c>
      <c r="G11" s="23">
        <f t="shared" si="0"/>
        <v>55.532150999999885</v>
      </c>
    </row>
    <row r="12" spans="2:7" ht="15">
      <c r="B12" s="29" t="s">
        <v>52</v>
      </c>
      <c r="C12" s="18">
        <v>2237.185238</v>
      </c>
      <c r="D12" s="18">
        <v>8.232343</v>
      </c>
      <c r="E12" s="18">
        <v>0</v>
      </c>
      <c r="F12" s="18">
        <v>2300</v>
      </c>
      <c r="G12" s="23">
        <f t="shared" si="0"/>
        <v>62.81476199999997</v>
      </c>
    </row>
    <row r="13" spans="2:7" ht="15.75" thickBot="1">
      <c r="B13" s="30" t="s">
        <v>53</v>
      </c>
      <c r="C13" s="9">
        <v>2228.952895</v>
      </c>
      <c r="D13" s="9">
        <v>6.877922</v>
      </c>
      <c r="E13" s="9">
        <v>0</v>
      </c>
      <c r="F13" s="18">
        <v>2300</v>
      </c>
      <c r="G13" s="23">
        <f t="shared" si="0"/>
        <v>71.0471050000001</v>
      </c>
    </row>
  </sheetData>
  <sheetProtection/>
  <mergeCells count="1">
    <mergeCell ref="B3:G3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07"/>
  <dimension ref="B3:I15"/>
  <sheetViews>
    <sheetView zoomScalePageLayoutView="0" workbookViewId="0" topLeftCell="A1">
      <selection activeCell="G4" sqref="G4"/>
    </sheetView>
  </sheetViews>
  <sheetFormatPr defaultColWidth="9.140625" defaultRowHeight="15"/>
  <cols>
    <col min="2" max="2" width="19.28125" style="0" customWidth="1"/>
    <col min="3" max="3" width="20.140625" style="0" customWidth="1"/>
    <col min="4" max="4" width="17.7109375" style="0" customWidth="1"/>
    <col min="5" max="5" width="17.57421875" style="0" customWidth="1"/>
    <col min="6" max="6" width="18.421875" style="0" customWidth="1"/>
    <col min="7" max="7" width="14.8515625" style="0" customWidth="1"/>
  </cols>
  <sheetData>
    <row r="3" spans="2:7" ht="15">
      <c r="B3" s="66" t="s">
        <v>29</v>
      </c>
      <c r="C3" s="66"/>
      <c r="D3" s="66"/>
      <c r="E3" s="66"/>
      <c r="F3" s="66"/>
      <c r="G3" s="66"/>
    </row>
    <row r="4" spans="2:7" ht="15.75" thickBot="1">
      <c r="B4" s="14"/>
      <c r="C4" s="14"/>
      <c r="D4" s="14"/>
      <c r="E4" s="14"/>
      <c r="F4" s="14"/>
      <c r="G4" s="19" t="s">
        <v>11</v>
      </c>
    </row>
    <row r="5" spans="2:7" ht="15">
      <c r="B5" s="4" t="s">
        <v>15</v>
      </c>
      <c r="C5" s="2" t="s">
        <v>16</v>
      </c>
      <c r="D5" s="20" t="s">
        <v>4</v>
      </c>
      <c r="E5" s="20" t="s">
        <v>17</v>
      </c>
      <c r="F5" s="24" t="s">
        <v>18</v>
      </c>
      <c r="G5" s="21" t="s">
        <v>5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ht="15">
      <c r="B7" s="28" t="s">
        <v>47</v>
      </c>
      <c r="C7" s="18">
        <v>6.048456</v>
      </c>
      <c r="D7" s="22">
        <v>0</v>
      </c>
      <c r="E7" s="22">
        <v>8.3E-05</v>
      </c>
      <c r="F7" s="18">
        <v>310</v>
      </c>
      <c r="G7" s="23">
        <f>IF(ROUND(C7,2)=6.05,0,F7-C7)</f>
        <v>0</v>
      </c>
    </row>
    <row r="8" spans="2:7" ht="15">
      <c r="B8" s="28" t="s">
        <v>48</v>
      </c>
      <c r="C8" s="18">
        <v>6.048539</v>
      </c>
      <c r="D8" s="18">
        <v>0</v>
      </c>
      <c r="E8" s="18">
        <v>8.3E-05</v>
      </c>
      <c r="F8" s="18">
        <v>310</v>
      </c>
      <c r="G8" s="23">
        <f aca="true" t="shared" si="0" ref="G8:G13">IF(ROUND(C8,2)=6.05,0,F8-C8)</f>
        <v>0</v>
      </c>
    </row>
    <row r="9" spans="2:7" ht="15">
      <c r="B9" s="29" t="s">
        <v>49</v>
      </c>
      <c r="C9" s="18">
        <v>6.048622</v>
      </c>
      <c r="D9" s="18">
        <v>0</v>
      </c>
      <c r="E9" s="18">
        <v>8.3E-05</v>
      </c>
      <c r="F9" s="18">
        <v>310</v>
      </c>
      <c r="G9" s="23">
        <f t="shared" si="0"/>
        <v>0</v>
      </c>
    </row>
    <row r="10" spans="2:7" ht="15">
      <c r="B10" s="29" t="s">
        <v>50</v>
      </c>
      <c r="C10" s="18">
        <v>6.048705</v>
      </c>
      <c r="D10" s="18">
        <v>0</v>
      </c>
      <c r="E10" s="18">
        <v>8.3E-05</v>
      </c>
      <c r="F10" s="18">
        <v>310</v>
      </c>
      <c r="G10" s="23">
        <f t="shared" si="0"/>
        <v>0</v>
      </c>
    </row>
    <row r="11" spans="2:7" ht="15">
      <c r="B11" s="29" t="s">
        <v>51</v>
      </c>
      <c r="C11" s="18">
        <v>6.048788</v>
      </c>
      <c r="D11" s="18">
        <v>0</v>
      </c>
      <c r="E11" s="18">
        <v>8.3E-05</v>
      </c>
      <c r="F11" s="18">
        <v>310</v>
      </c>
      <c r="G11" s="23">
        <f t="shared" si="0"/>
        <v>0</v>
      </c>
    </row>
    <row r="12" spans="2:7" ht="15">
      <c r="B12" s="29" t="s">
        <v>52</v>
      </c>
      <c r="C12" s="18">
        <v>6.048871</v>
      </c>
      <c r="D12" s="18">
        <v>0</v>
      </c>
      <c r="E12" s="18">
        <v>8.3E-05</v>
      </c>
      <c r="F12" s="18">
        <v>310</v>
      </c>
      <c r="G12" s="23">
        <f t="shared" si="0"/>
        <v>0</v>
      </c>
    </row>
    <row r="13" spans="2:7" ht="15.75" thickBot="1">
      <c r="B13" s="30" t="s">
        <v>53</v>
      </c>
      <c r="C13" s="9">
        <v>6.048954</v>
      </c>
      <c r="D13" s="9">
        <v>0</v>
      </c>
      <c r="E13" s="9">
        <v>8.3E-05</v>
      </c>
      <c r="F13" s="18">
        <v>310</v>
      </c>
      <c r="G13" s="23">
        <f t="shared" si="0"/>
        <v>0</v>
      </c>
    </row>
    <row r="15" spans="2:9" ht="15">
      <c r="B15" s="67" t="s">
        <v>30</v>
      </c>
      <c r="C15" s="67"/>
      <c r="D15" s="67"/>
      <c r="E15" s="67"/>
      <c r="F15" s="67"/>
      <c r="G15" s="67"/>
      <c r="H15" s="67"/>
      <c r="I15" s="67"/>
    </row>
  </sheetData>
  <sheetProtection/>
  <mergeCells count="2">
    <mergeCell ref="B3:G3"/>
    <mergeCell ref="B15:I15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08"/>
  <dimension ref="B3:H13"/>
  <sheetViews>
    <sheetView zoomScalePageLayoutView="0" workbookViewId="0" topLeftCell="A1">
      <selection activeCell="G4" sqref="G4"/>
    </sheetView>
  </sheetViews>
  <sheetFormatPr defaultColWidth="9.140625" defaultRowHeight="15"/>
  <cols>
    <col min="2" max="2" width="16.8515625" style="0" customWidth="1"/>
    <col min="3" max="3" width="13.7109375" style="0" customWidth="1"/>
    <col min="4" max="4" width="17.00390625" style="0" customWidth="1"/>
    <col min="5" max="5" width="19.140625" style="0" customWidth="1"/>
    <col min="6" max="6" width="19.7109375" style="0" customWidth="1"/>
    <col min="7" max="7" width="23.421875" style="0" customWidth="1"/>
  </cols>
  <sheetData>
    <row r="3" spans="2:8" ht="15">
      <c r="B3" s="68" t="s">
        <v>31</v>
      </c>
      <c r="C3" s="68"/>
      <c r="D3" s="68"/>
      <c r="E3" s="68"/>
      <c r="F3" s="68"/>
      <c r="G3" s="68"/>
      <c r="H3" s="68"/>
    </row>
    <row r="4" spans="2:8" ht="15.75" thickBot="1">
      <c r="B4" s="14"/>
      <c r="C4" s="14"/>
      <c r="D4" s="14"/>
      <c r="E4" s="14"/>
      <c r="F4" s="14"/>
      <c r="G4" s="19" t="s">
        <v>11</v>
      </c>
      <c r="H4" s="31"/>
    </row>
    <row r="5" spans="2:8" ht="15">
      <c r="B5" s="4" t="s">
        <v>15</v>
      </c>
      <c r="C5" s="2" t="s">
        <v>22</v>
      </c>
      <c r="D5" s="20" t="s">
        <v>4</v>
      </c>
      <c r="E5" s="20" t="s">
        <v>17</v>
      </c>
      <c r="F5" s="24" t="s">
        <v>18</v>
      </c>
      <c r="G5" s="21" t="s">
        <v>5</v>
      </c>
      <c r="H5" s="32"/>
    </row>
    <row r="6" spans="2:8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  <c r="H6" s="32"/>
    </row>
    <row r="7" spans="2:8" ht="15">
      <c r="B7" s="28" t="s">
        <v>47</v>
      </c>
      <c r="C7" s="18">
        <v>1338.482863</v>
      </c>
      <c r="D7" s="22">
        <v>7.13781</v>
      </c>
      <c r="E7" s="22">
        <v>0</v>
      </c>
      <c r="F7" s="18">
        <v>1500</v>
      </c>
      <c r="G7" s="23">
        <f>IF(F7-C7&gt;5,F7-C7,0)</f>
        <v>161.51713700000005</v>
      </c>
      <c r="H7" s="32"/>
    </row>
    <row r="8" spans="2:8" ht="15">
      <c r="B8" s="28" t="s">
        <v>48</v>
      </c>
      <c r="C8" s="18">
        <v>1331.345053</v>
      </c>
      <c r="D8" s="18">
        <v>7.134284</v>
      </c>
      <c r="E8" s="18">
        <v>0</v>
      </c>
      <c r="F8" s="18">
        <v>1500</v>
      </c>
      <c r="G8" s="23">
        <f aca="true" t="shared" si="0" ref="G8:G13">IF(F8-C8&gt;5,F8-C8,0)</f>
        <v>168.654947</v>
      </c>
      <c r="H8" s="32"/>
    </row>
    <row r="9" spans="2:8" ht="15">
      <c r="B9" s="29" t="s">
        <v>49</v>
      </c>
      <c r="C9" s="18">
        <v>1324.210769</v>
      </c>
      <c r="D9" s="18">
        <v>6.752927</v>
      </c>
      <c r="E9" s="18">
        <v>0</v>
      </c>
      <c r="F9" s="18">
        <v>1500</v>
      </c>
      <c r="G9" s="23">
        <f t="shared" si="0"/>
        <v>175.78923099999997</v>
      </c>
      <c r="H9" s="32"/>
    </row>
    <row r="10" spans="2:8" ht="15">
      <c r="B10" s="29" t="s">
        <v>50</v>
      </c>
      <c r="C10" s="18">
        <v>1317.457842</v>
      </c>
      <c r="D10" s="18">
        <v>6.771097</v>
      </c>
      <c r="E10" s="18">
        <v>0</v>
      </c>
      <c r="F10" s="18">
        <v>1500</v>
      </c>
      <c r="G10" s="23">
        <f t="shared" si="0"/>
        <v>182.54215799999997</v>
      </c>
      <c r="H10" s="32"/>
    </row>
    <row r="11" spans="2:8" ht="15">
      <c r="B11" s="29" t="s">
        <v>51</v>
      </c>
      <c r="C11" s="18">
        <v>1310.686745</v>
      </c>
      <c r="D11" s="18">
        <v>6.82751</v>
      </c>
      <c r="E11" s="18">
        <v>0</v>
      </c>
      <c r="F11" s="18">
        <v>1500</v>
      </c>
      <c r="G11" s="23">
        <f t="shared" si="0"/>
        <v>189.31325500000003</v>
      </c>
      <c r="H11" s="32"/>
    </row>
    <row r="12" spans="2:7" ht="15">
      <c r="B12" s="29" t="s">
        <v>52</v>
      </c>
      <c r="C12" s="18">
        <v>1303.859235</v>
      </c>
      <c r="D12" s="18">
        <v>6.776844</v>
      </c>
      <c r="E12" s="18">
        <v>0</v>
      </c>
      <c r="F12" s="18">
        <v>1500</v>
      </c>
      <c r="G12" s="23">
        <f t="shared" si="0"/>
        <v>196.1407650000001</v>
      </c>
    </row>
    <row r="13" spans="2:7" ht="15.75" thickBot="1">
      <c r="B13" s="30" t="s">
        <v>53</v>
      </c>
      <c r="C13" s="9">
        <v>1297.082391</v>
      </c>
      <c r="D13" s="9">
        <v>6.810587</v>
      </c>
      <c r="E13" s="9">
        <v>0</v>
      </c>
      <c r="F13" s="18">
        <v>1500</v>
      </c>
      <c r="G13" s="23">
        <f t="shared" si="0"/>
        <v>202.91760900000008</v>
      </c>
    </row>
  </sheetData>
  <sheetProtection/>
  <mergeCells count="1">
    <mergeCell ref="B3:H3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09"/>
  <dimension ref="B3:I13"/>
  <sheetViews>
    <sheetView zoomScalePageLayoutView="0" workbookViewId="0" topLeftCell="A1">
      <selection activeCell="G4" sqref="G4"/>
    </sheetView>
  </sheetViews>
  <sheetFormatPr defaultColWidth="9.140625" defaultRowHeight="15"/>
  <cols>
    <col min="2" max="2" width="14.57421875" style="0" customWidth="1"/>
    <col min="3" max="3" width="22.7109375" style="0" customWidth="1"/>
    <col min="4" max="4" width="29.421875" style="0" customWidth="1"/>
    <col min="5" max="5" width="16.00390625" style="0" customWidth="1"/>
    <col min="6" max="6" width="15.57421875" style="0" customWidth="1"/>
    <col min="7" max="7" width="12.7109375" style="0" customWidth="1"/>
  </cols>
  <sheetData>
    <row r="3" spans="2:9" ht="15">
      <c r="B3" s="66" t="s">
        <v>28</v>
      </c>
      <c r="C3" s="66"/>
      <c r="D3" s="66"/>
      <c r="E3" s="66"/>
      <c r="F3" s="66"/>
      <c r="G3" s="66"/>
      <c r="H3" s="10"/>
      <c r="I3" s="10"/>
    </row>
    <row r="4" spans="2:7" ht="15.75" thickBot="1">
      <c r="B4" s="14"/>
      <c r="C4" s="14"/>
      <c r="D4" s="14"/>
      <c r="E4" s="14"/>
      <c r="F4" s="14"/>
      <c r="G4" s="19" t="s">
        <v>11</v>
      </c>
    </row>
    <row r="5" spans="2:7" ht="30">
      <c r="B5" s="4" t="s">
        <v>15</v>
      </c>
      <c r="C5" s="2" t="s">
        <v>22</v>
      </c>
      <c r="D5" s="20" t="s">
        <v>4</v>
      </c>
      <c r="E5" s="20" t="s">
        <v>17</v>
      </c>
      <c r="F5" s="24" t="s">
        <v>18</v>
      </c>
      <c r="G5" s="21" t="s">
        <v>5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s="14" customFormat="1" ht="15">
      <c r="B7" s="28" t="s">
        <v>47</v>
      </c>
      <c r="C7" s="18">
        <v>758.33625</v>
      </c>
      <c r="D7" s="22">
        <v>6.84073</v>
      </c>
      <c r="E7" s="22">
        <v>0</v>
      </c>
      <c r="F7" s="18">
        <v>1300</v>
      </c>
      <c r="G7" s="23">
        <f>IF(F7-C7&gt;5,F7-C7,0)</f>
        <v>541.66375</v>
      </c>
    </row>
    <row r="8" spans="2:7" ht="15">
      <c r="B8" s="28" t="s">
        <v>48</v>
      </c>
      <c r="C8" s="18">
        <v>751.49552</v>
      </c>
      <c r="D8" s="18">
        <v>6.835978</v>
      </c>
      <c r="E8" s="18">
        <v>0</v>
      </c>
      <c r="F8" s="18">
        <v>1300</v>
      </c>
      <c r="G8" s="23">
        <f aca="true" t="shared" si="0" ref="G8:G13">IF(F8-C8&gt;5,F8-C8,0)</f>
        <v>548.50448</v>
      </c>
    </row>
    <row r="9" spans="2:7" ht="15">
      <c r="B9" s="29" t="s">
        <v>49</v>
      </c>
      <c r="C9" s="18">
        <v>744.659542</v>
      </c>
      <c r="D9" s="18">
        <v>6.897361</v>
      </c>
      <c r="E9" s="18">
        <v>0</v>
      </c>
      <c r="F9" s="18">
        <v>1300</v>
      </c>
      <c r="G9" s="23">
        <f t="shared" si="0"/>
        <v>555.340458</v>
      </c>
    </row>
    <row r="10" spans="2:7" ht="15">
      <c r="B10" s="29" t="s">
        <v>50</v>
      </c>
      <c r="C10" s="18">
        <v>737.762181</v>
      </c>
      <c r="D10" s="18">
        <v>6.921048</v>
      </c>
      <c r="E10" s="18">
        <v>0</v>
      </c>
      <c r="F10" s="18">
        <v>1300</v>
      </c>
      <c r="G10" s="23">
        <f t="shared" si="0"/>
        <v>562.237819</v>
      </c>
    </row>
    <row r="11" spans="2:7" ht="15">
      <c r="B11" s="29" t="s">
        <v>51</v>
      </c>
      <c r="C11" s="18">
        <v>730.841133</v>
      </c>
      <c r="D11" s="18">
        <v>6.856449</v>
      </c>
      <c r="E11" s="18">
        <v>0</v>
      </c>
      <c r="F11" s="18">
        <v>1300</v>
      </c>
      <c r="G11" s="23">
        <f t="shared" si="0"/>
        <v>569.158867</v>
      </c>
    </row>
    <row r="12" spans="2:7" ht="15">
      <c r="B12" s="29" t="s">
        <v>52</v>
      </c>
      <c r="C12" s="18">
        <v>723.984684</v>
      </c>
      <c r="D12" s="18">
        <v>6.883109</v>
      </c>
      <c r="E12" s="18">
        <v>0</v>
      </c>
      <c r="F12" s="18">
        <v>1300</v>
      </c>
      <c r="G12" s="23">
        <f t="shared" si="0"/>
        <v>576.015316</v>
      </c>
    </row>
    <row r="13" spans="2:7" ht="15.75" thickBot="1">
      <c r="B13" s="30" t="s">
        <v>53</v>
      </c>
      <c r="C13" s="9">
        <v>717.101575</v>
      </c>
      <c r="D13" s="9">
        <v>6.98461</v>
      </c>
      <c r="E13" s="9">
        <v>0</v>
      </c>
      <c r="F13" s="18">
        <v>1300</v>
      </c>
      <c r="G13" s="23">
        <f t="shared" si="0"/>
        <v>582.898425</v>
      </c>
    </row>
  </sheetData>
  <sheetProtection/>
  <mergeCells count="1">
    <mergeCell ref="B3:G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UTG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Балюк Роман Алексеевич</dc:creator>
  <cp:keywords/>
  <dc:description/>
  <cp:lastModifiedBy>Балюк Роман Алексеевич</cp:lastModifiedBy>
  <dcterms:created xsi:type="dcterms:W3CDTF">2014-05-12T11:32:09Z</dcterms:created>
  <dcterms:modified xsi:type="dcterms:W3CDTF">2020-11-30T12:59:33Z</dcterms:modified>
  <cp:category/>
  <cp:version/>
  <cp:contentType/>
  <cp:contentStatus/>
</cp:coreProperties>
</file>