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2" windowWidth="15480" windowHeight="9432" tabRatio="472" activeTab="2"/>
  </bookViews>
  <sheets>
    <sheet name="паспорт" sheetId="1" r:id="rId1"/>
    <sheet name=" розрахунок" sheetId="2" state="hidden" r:id="rId2"/>
    <sheet name="додаток" sheetId="3" r:id="rId3"/>
    <sheet name="variablesList" sheetId="4" state="veryHidden" r:id="rId4"/>
  </sheets>
  <definedNames>
    <definedName name="_xlnm.Print_Area" localSheetId="0">'паспорт'!$A$1:$AB$51</definedName>
  </definedNames>
  <calcPr fullCalcOnLoad="1"/>
</workbook>
</file>

<file path=xl/sharedStrings.xml><?xml version="1.0" encoding="utf-8"?>
<sst xmlns="http://schemas.openxmlformats.org/spreadsheetml/2006/main" count="98" uniqueCount="80">
  <si>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</si>
  <si>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</si>
  <si>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</si>
  <si>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</si>
  <si>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</si>
  <si>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</si>
  <si>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</si>
  <si>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</si>
  <si>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</si>
  <si>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</si>
  <si>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</si>
  <si>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</si>
  <si>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</si>
  <si>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</si>
  <si>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</si>
  <si>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</si>
  <si>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</si>
  <si>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</si>
  <si>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</si>
  <si>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</si>
  <si>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</si>
  <si>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</si>
  <si>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</si>
  <si>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</si>
  <si>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</si>
  <si>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</si>
  <si>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</si>
  <si>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</si>
  <si>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</si>
  <si>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</si>
  <si>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</si>
  <si>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вища, МДж/м3</t>
  </si>
  <si>
    <t>Загальний обсяг газу, м3</t>
  </si>
  <si>
    <t>Енергія, МДж</t>
  </si>
  <si>
    <r>
      <t>Теплота згоряння (середньозважене значення за місяць), ккал/м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</si>
  <si>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МДж/м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</si>
  <si>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кВт*год./м</t>
    </r>
    <r>
      <rPr>
        <sz val="9"/>
        <color indexed="8"/>
        <rFont val="Calibri"/>
        <family val="2"/>
      </rPr>
      <t>³</t>
    </r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</si>
  <si>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</si>
  <si>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</si>
  <si>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</si>
  <si>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</si>
  <si>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</si>
  <si>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</si>
  <si>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t xml:space="preserve">Обсяг газу переданого за добу,  м3 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</si>
  <si>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</si>
  <si>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</si>
  <si>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</si>
  <si>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</si>
  <si>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</si>
  <si>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</si>
  <si>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Філія "УМГ "Київтрансгаз"</t>
  </si>
  <si>
    <t xml:space="preserve">ПАТ "Укртрансгаз" УМГ "Київтрансгаз" Диканським ЛВУМГ та прийнятого ПАТ"Харківгаз" </t>
  </si>
  <si>
    <t>Солохівський п/м Диканське ЛВУМГ</t>
  </si>
  <si>
    <r>
      <t xml:space="preserve">Свідоцтво </t>
    </r>
    <r>
      <rPr>
        <b/>
        <sz val="8"/>
        <rFont val="Arial"/>
        <family val="2"/>
      </rPr>
      <t xml:space="preserve">№ 221-15 </t>
    </r>
    <r>
      <rPr>
        <sz val="8"/>
        <rFont val="Arial"/>
        <family val="2"/>
      </rPr>
      <t xml:space="preserve">чинне до </t>
    </r>
    <r>
      <rPr>
        <b/>
        <sz val="8"/>
        <rFont val="Arial"/>
        <family val="2"/>
      </rPr>
      <t>31.12.2018 р.</t>
    </r>
  </si>
  <si>
    <t>по газопроводу-відводу ГРС Сніжків</t>
  </si>
  <si>
    <t>ПАСПОРТ ФІЗИКО-ХІМІЧНИХ ПОКАЗНИКІВ ПРИРОДНОГО ГАЗУ  № 138</t>
  </si>
  <si>
    <t>Маршрут №  138</t>
  </si>
  <si>
    <t>точка відбору проби  ГРС Сніжків</t>
  </si>
  <si>
    <t>ГРС Сніжків</t>
  </si>
  <si>
    <t>Харківська область</t>
  </si>
  <si>
    <t>Додаток до Паспорту фізико-хімічних показників природного газу по маршруту № 138</t>
  </si>
  <si>
    <t>Температура точки роси за вологою (Р = 3.92 МПа), ºС</t>
  </si>
  <si>
    <t>Температура точки роси  за вуглеводнями, ºС</t>
  </si>
  <si>
    <t>Середньозважене значення вищої теплоти згоряння по маршруту № 138</t>
  </si>
  <si>
    <t>Додаток до Паспорту фізико-хімічних показників природного газу №138</t>
  </si>
  <si>
    <t xml:space="preserve"> Керівник лабораторії                                                                                                                                                                                                                                         </t>
  </si>
  <si>
    <t>Корж Л.М.</t>
  </si>
  <si>
    <t>підрозділу підприємства, якому підпорядкована лабораторія                                          прізвище</t>
  </si>
  <si>
    <t>Рівень одоризації відповідає чинним нормативним документам</t>
  </si>
  <si>
    <r>
      <t>Вміст
сірководню, мг/м</t>
    </r>
    <r>
      <rPr>
        <vertAlign val="superscript"/>
        <sz val="11"/>
        <color indexed="8"/>
        <rFont val="Times New Roman"/>
        <family val="1"/>
      </rPr>
      <t>3</t>
    </r>
  </si>
  <si>
    <r>
      <t>Вміст
меркаптанової сірки, мг/м</t>
    </r>
    <r>
      <rPr>
        <vertAlign val="superscript"/>
        <sz val="11"/>
        <color indexed="8"/>
        <rFont val="Times New Roman"/>
        <family val="1"/>
      </rPr>
      <t>3</t>
    </r>
  </si>
  <si>
    <r>
      <t>Вміст механічних домішок, мг/м</t>
    </r>
    <r>
      <rPr>
        <vertAlign val="superscript"/>
        <sz val="11"/>
        <color indexed="8"/>
        <rFont val="Times New Roman"/>
        <family val="1"/>
      </rPr>
      <t>3</t>
    </r>
  </si>
  <si>
    <r>
      <t>Густина абсолютна, кг/м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,при 20 ºС,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</si>
  <si>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Температура вимірювання/згоряння при  20/25</t>
    </r>
    <r>
      <rPr>
        <sz val="11"/>
        <color indexed="8"/>
        <rFont val="Calibri"/>
        <family val="2"/>
      </rPr>
      <t>°</t>
    </r>
    <r>
      <rPr>
        <sz val="9.9"/>
        <color indexed="8"/>
        <rFont val="Times New Roman"/>
        <family val="1"/>
      </rPr>
      <t>С</t>
    </r>
  </si>
  <si>
    <r>
      <t xml:space="preserve">Число місяця                                           </t>
    </r>
    <r>
      <rPr>
        <sz val="11"/>
        <color indexed="8"/>
        <rFont val="Times New Roman"/>
        <family val="1"/>
      </rPr>
      <t xml:space="preserve"> (відбір проби)</t>
    </r>
  </si>
  <si>
    <t>відсут.</t>
  </si>
  <si>
    <t xml:space="preserve"> Керівник лабораторії                                                                                                                                             Корж Л.М.                                                                                                                  03.07.2017                                                                                                       </t>
  </si>
  <si>
    <t xml:space="preserve">Заступник начальника Диканського ЛВУМГ                                                                                                       Герасименко І.М.                                                                                                                03.07.2017                                                                                       </t>
  </si>
  <si>
    <t xml:space="preserve">Заступник начальника Диканського ЛВУМГ                                      Герасименко І.М.                                                                       03.07.2017                                                                                      </t>
  </si>
  <si>
    <t xml:space="preserve">                                      03.07.2017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</si>
</sst>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dd/mm/yyyy\ \р/"/>
    <numFmt numFmtId="176" formatCode="#,##0.000"/>
    <numFmt numFmtId="177" formatCode="0.00_ ;[Red]\-0.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i/>
      <sz val="10"/>
      <color indexed="5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vertAlign val="superscript"/>
      <sz val="11"/>
      <color indexed="8"/>
      <name val="Times New Roman"/>
      <family val="1"/>
    </font>
    <font>
      <sz val="9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6"/>
      <color indexed="30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Times New Roman"/>
      <family val="1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73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173" fontId="66" fillId="33" borderId="0" xfId="0" applyNumberFormat="1" applyFont="1" applyFill="1" applyAlignment="1">
      <alignment/>
    </xf>
    <xf numFmtId="2" fontId="66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 locked="0"/>
    </xf>
    <xf numFmtId="2" fontId="65" fillId="33" borderId="10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4" fontId="67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69" fillId="34" borderId="16" xfId="0" applyNumberFormat="1" applyFont="1" applyFill="1" applyBorder="1" applyAlignment="1">
      <alignment horizontal="center" vertical="center" wrapText="1"/>
    </xf>
    <xf numFmtId="174" fontId="65" fillId="33" borderId="17" xfId="0" applyNumberFormat="1" applyFont="1" applyFill="1" applyBorder="1" applyAlignment="1">
      <alignment horizontal="center"/>
    </xf>
    <xf numFmtId="174" fontId="65" fillId="33" borderId="18" xfId="0" applyNumberFormat="1" applyFont="1" applyFill="1" applyBorder="1" applyAlignment="1">
      <alignment horizontal="center"/>
    </xf>
    <xf numFmtId="174" fontId="65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70" fillId="0" borderId="19" xfId="0" applyNumberFormat="1" applyFont="1" applyBorder="1" applyAlignment="1">
      <alignment horizontal="center" vertical="center" wrapText="1"/>
    </xf>
    <xf numFmtId="4" fontId="71" fillId="0" borderId="16" xfId="0" applyNumberFormat="1" applyFont="1" applyBorder="1" applyAlignment="1">
      <alignment horizontal="center" vertical="center" wrapText="1"/>
    </xf>
    <xf numFmtId="3" fontId="71" fillId="0" borderId="20" xfId="0" applyNumberFormat="1" applyFont="1" applyBorder="1" applyAlignment="1">
      <alignment horizontal="center" vertical="center"/>
    </xf>
    <xf numFmtId="4" fontId="72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/>
      <protection locked="0"/>
    </xf>
    <xf numFmtId="0" fontId="74" fillId="0" borderId="0" xfId="0" applyFont="1" applyBorder="1" applyAlignment="1" applyProtection="1">
      <alignment vertical="center"/>
      <protection locked="0"/>
    </xf>
    <xf numFmtId="4" fontId="70" fillId="3" borderId="19" xfId="0" applyNumberFormat="1" applyFont="1" applyFill="1" applyBorder="1" applyAlignment="1">
      <alignment horizontal="center" vertical="center" wrapText="1"/>
    </xf>
    <xf numFmtId="3" fontId="71" fillId="3" borderId="16" xfId="0" applyNumberFormat="1" applyFont="1" applyFill="1" applyBorder="1" applyAlignment="1">
      <alignment horizontal="center" vertical="center"/>
    </xf>
    <xf numFmtId="4" fontId="71" fillId="3" borderId="21" xfId="0" applyNumberFormat="1" applyFont="1" applyFill="1" applyBorder="1" applyAlignment="1">
      <alignment horizontal="center" vertical="center" wrapText="1"/>
    </xf>
    <xf numFmtId="174" fontId="6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4" fontId="11" fillId="34" borderId="2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34" borderId="24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4" fillId="0" borderId="0" xfId="0" applyFont="1" applyBorder="1" applyAlignment="1" applyProtection="1">
      <alignment horizontal="right" vertical="center"/>
      <protection locked="0"/>
    </xf>
    <xf numFmtId="0" fontId="76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70" fillId="0" borderId="16" xfId="0" applyNumberFormat="1" applyFont="1" applyBorder="1" applyAlignment="1">
      <alignment horizontal="center" vertical="center" wrapText="1"/>
    </xf>
    <xf numFmtId="3" fontId="70" fillId="3" borderId="16" xfId="0" applyNumberFormat="1" applyFont="1" applyFill="1" applyBorder="1" applyAlignment="1">
      <alignment horizontal="center" vertical="center" wrapText="1"/>
    </xf>
    <xf numFmtId="2" fontId="65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27" xfId="0" applyNumberFormat="1" applyFont="1" applyFill="1" applyBorder="1" applyAlignment="1">
      <alignment horizontal="center"/>
    </xf>
    <xf numFmtId="174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28" xfId="0" applyNumberFormat="1" applyFont="1" applyFill="1" applyBorder="1" applyAlignment="1">
      <alignment horizontal="center"/>
    </xf>
    <xf numFmtId="3" fontId="65" fillId="33" borderId="13" xfId="0" applyNumberFormat="1" applyFont="1" applyFill="1" applyBorder="1" applyAlignment="1" applyProtection="1">
      <alignment horizontal="center"/>
      <protection locked="0"/>
    </xf>
    <xf numFmtId="2" fontId="6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22" xfId="0" applyFont="1" applyFill="1" applyBorder="1" applyAlignment="1" applyProtection="1">
      <alignment horizontal="center" vertical="center" wrapText="1"/>
      <protection locked="0"/>
    </xf>
    <xf numFmtId="0" fontId="65" fillId="33" borderId="30" xfId="0" applyFont="1" applyFill="1" applyBorder="1" applyAlignment="1" applyProtection="1">
      <alignment horizontal="center" vertical="center" wrapText="1"/>
      <protection locked="0"/>
    </xf>
    <xf numFmtId="172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1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2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65" fillId="33" borderId="25" xfId="0" applyFont="1" applyFill="1" applyBorder="1" applyAlignment="1" applyProtection="1">
      <alignment horizontal="center" vertical="center" wrapText="1"/>
      <protection locked="0"/>
    </xf>
    <xf numFmtId="172" fontId="65" fillId="33" borderId="10" xfId="0" applyNumberFormat="1" applyFont="1" applyFill="1" applyBorder="1" applyAlignment="1" applyProtection="1">
      <alignment horizontal="center"/>
      <protection locked="0"/>
    </xf>
    <xf numFmtId="172" fontId="65" fillId="33" borderId="31" xfId="0" applyNumberFormat="1" applyFont="1" applyFill="1" applyBorder="1" applyAlignment="1" applyProtection="1">
      <alignment horizontal="center"/>
      <protection locked="0"/>
    </xf>
    <xf numFmtId="172" fontId="65" fillId="33" borderId="32" xfId="0" applyNumberFormat="1" applyFont="1" applyFill="1" applyBorder="1" applyAlignment="1">
      <alignment horizontal="center"/>
    </xf>
    <xf numFmtId="172" fontId="65" fillId="33" borderId="22" xfId="0" applyNumberFormat="1" applyFont="1" applyFill="1" applyBorder="1" applyAlignment="1" applyProtection="1">
      <alignment horizontal="center"/>
      <protection locked="0"/>
    </xf>
    <xf numFmtId="172" fontId="65" fillId="33" borderId="33" xfId="0" applyNumberFormat="1" applyFont="1" applyFill="1" applyBorder="1" applyAlignment="1" applyProtection="1">
      <alignment horizontal="center"/>
      <protection locked="0"/>
    </xf>
    <xf numFmtId="172" fontId="65" fillId="33" borderId="28" xfId="0" applyNumberFormat="1" applyFont="1" applyFill="1" applyBorder="1" applyAlignment="1">
      <alignment horizontal="center"/>
    </xf>
    <xf numFmtId="172" fontId="65" fillId="33" borderId="10" xfId="0" applyNumberFormat="1" applyFont="1" applyFill="1" applyBorder="1" applyAlignment="1">
      <alignment horizontal="center"/>
    </xf>
    <xf numFmtId="172" fontId="65" fillId="33" borderId="31" xfId="0" applyNumberFormat="1" applyFont="1" applyFill="1" applyBorder="1" applyAlignment="1">
      <alignment horizontal="center"/>
    </xf>
    <xf numFmtId="172" fontId="65" fillId="33" borderId="22" xfId="0" applyNumberFormat="1" applyFont="1" applyFill="1" applyBorder="1" applyAlignment="1">
      <alignment horizontal="center"/>
    </xf>
    <xf numFmtId="172" fontId="65" fillId="33" borderId="33" xfId="0" applyNumberFormat="1" applyFont="1" applyFill="1" applyBorder="1" applyAlignment="1">
      <alignment horizontal="center"/>
    </xf>
    <xf numFmtId="172" fontId="65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34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horizontal="center"/>
      <protection locked="0"/>
    </xf>
    <xf numFmtId="0" fontId="65" fillId="33" borderId="18" xfId="0" applyFont="1" applyFill="1" applyBorder="1" applyAlignment="1" applyProtection="1">
      <alignment horizontal="center" vertical="center" textRotation="90" wrapText="1"/>
      <protection locked="0"/>
    </xf>
    <xf numFmtId="0" fontId="65" fillId="33" borderId="22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3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5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6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7" xfId="0" applyFont="1" applyFill="1" applyBorder="1" applyAlignment="1" applyProtection="1">
      <alignment horizontal="center" vertical="center" textRotation="90" wrapText="1"/>
      <protection locked="0"/>
    </xf>
    <xf numFmtId="173" fontId="0" fillId="0" borderId="0" xfId="0" applyNumberFormat="1" applyBorder="1" applyAlignment="1">
      <alignment/>
    </xf>
    <xf numFmtId="3" fontId="65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/>
    </xf>
    <xf numFmtId="4" fontId="71" fillId="0" borderId="16" xfId="0" applyNumberFormat="1" applyFont="1" applyBorder="1" applyAlignment="1">
      <alignment horizontal="center" vertical="center"/>
    </xf>
    <xf numFmtId="4" fontId="71" fillId="3" borderId="1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6" fontId="70" fillId="3" borderId="27" xfId="0" applyNumberFormat="1" applyFont="1" applyFill="1" applyBorder="1" applyAlignment="1">
      <alignment horizontal="center" vertical="center" wrapText="1"/>
    </xf>
    <xf numFmtId="176" fontId="70" fillId="3" borderId="28" xfId="0" applyNumberFormat="1" applyFont="1" applyFill="1" applyBorder="1" applyAlignment="1">
      <alignment horizontal="center" vertical="center" wrapText="1"/>
    </xf>
    <xf numFmtId="176" fontId="70" fillId="3" borderId="11" xfId="0" applyNumberFormat="1" applyFont="1" applyFill="1" applyBorder="1" applyAlignment="1">
      <alignment horizontal="center" vertical="center" wrapText="1"/>
    </xf>
    <xf numFmtId="0" fontId="65" fillId="0" borderId="39" xfId="0" applyFont="1" applyBorder="1" applyAlignment="1" applyProtection="1">
      <alignment vertical="center"/>
      <protection locked="0"/>
    </xf>
    <xf numFmtId="0" fontId="78" fillId="0" borderId="39" xfId="0" applyFont="1" applyBorder="1" applyAlignment="1" applyProtection="1">
      <alignment vertical="center"/>
      <protection locked="0"/>
    </xf>
    <xf numFmtId="0" fontId="65" fillId="0" borderId="39" xfId="0" applyFont="1" applyBorder="1" applyAlignment="1" applyProtection="1">
      <alignment horizontal="right" vertical="center"/>
      <protection locked="0"/>
    </xf>
    <xf numFmtId="177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33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8" fillId="0" borderId="13" xfId="0" applyNumberFormat="1" applyFont="1" applyBorder="1" applyAlignment="1">
      <alignment horizontal="center" vertical="center"/>
    </xf>
    <xf numFmtId="173" fontId="8" fillId="0" borderId="40" xfId="0" applyNumberFormat="1" applyFont="1" applyBorder="1" applyAlignment="1">
      <alignment horizontal="center" vertical="center"/>
    </xf>
    <xf numFmtId="0" fontId="79" fillId="33" borderId="0" xfId="0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Border="1" applyAlignment="1" applyProtection="1">
      <alignment/>
      <protection locked="0"/>
    </xf>
    <xf numFmtId="0" fontId="3" fillId="0" borderId="41" xfId="0" applyFont="1" applyBorder="1" applyAlignment="1">
      <alignment/>
    </xf>
    <xf numFmtId="0" fontId="56" fillId="0" borderId="42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" fillId="0" borderId="43" xfId="0" applyFont="1" applyBorder="1" applyAlignment="1">
      <alignment/>
    </xf>
    <xf numFmtId="0" fontId="0" fillId="0" borderId="44" xfId="0" applyFont="1" applyBorder="1" applyAlignment="1" applyProtection="1">
      <alignment/>
      <protection locked="0"/>
    </xf>
    <xf numFmtId="0" fontId="3" fillId="0" borderId="43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79" fillId="33" borderId="44" xfId="0" applyFont="1" applyFill="1" applyBorder="1" applyAlignment="1" applyProtection="1">
      <alignment horizontal="right" vertical="center" wrapText="1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74" fillId="0" borderId="39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172" fontId="65" fillId="33" borderId="38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8" xfId="0" applyNumberFormat="1" applyFont="1" applyFill="1" applyBorder="1" applyAlignment="1" applyProtection="1">
      <alignment horizontal="center"/>
      <protection locked="0"/>
    </xf>
    <xf numFmtId="172" fontId="65" fillId="33" borderId="45" xfId="0" applyNumberFormat="1" applyFont="1" applyFill="1" applyBorder="1" applyAlignment="1" applyProtection="1">
      <alignment horizontal="center"/>
      <protection locked="0"/>
    </xf>
    <xf numFmtId="172" fontId="65" fillId="33" borderId="38" xfId="0" applyNumberFormat="1" applyFont="1" applyFill="1" applyBorder="1" applyAlignment="1">
      <alignment horizontal="center"/>
    </xf>
    <xf numFmtId="172" fontId="65" fillId="33" borderId="45" xfId="0" applyNumberFormat="1" applyFont="1" applyFill="1" applyBorder="1" applyAlignment="1">
      <alignment horizontal="center"/>
    </xf>
    <xf numFmtId="172" fontId="65" fillId="33" borderId="46" xfId="0" applyNumberFormat="1" applyFont="1" applyFill="1" applyBorder="1" applyAlignment="1">
      <alignment horizontal="center"/>
    </xf>
    <xf numFmtId="172" fontId="65" fillId="33" borderId="47" xfId="0" applyNumberFormat="1" applyFont="1" applyFill="1" applyBorder="1" applyAlignment="1">
      <alignment horizontal="center"/>
    </xf>
    <xf numFmtId="172" fontId="65" fillId="33" borderId="48" xfId="0" applyNumberFormat="1" applyFont="1" applyFill="1" applyBorder="1" applyAlignment="1">
      <alignment horizontal="center"/>
    </xf>
    <xf numFmtId="172" fontId="65" fillId="33" borderId="49" xfId="0" applyNumberFormat="1" applyFont="1" applyFill="1" applyBorder="1" applyAlignment="1">
      <alignment horizontal="center"/>
    </xf>
    <xf numFmtId="3" fontId="65" fillId="33" borderId="40" xfId="0" applyNumberFormat="1" applyFont="1" applyFill="1" applyBorder="1" applyAlignment="1" applyProtection="1">
      <alignment horizontal="center"/>
      <protection locked="0"/>
    </xf>
    <xf numFmtId="2" fontId="65" fillId="33" borderId="47" xfId="0" applyNumberFormat="1" applyFont="1" applyFill="1" applyBorder="1" applyAlignment="1">
      <alignment horizontal="center"/>
    </xf>
    <xf numFmtId="2" fontId="65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51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51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46" xfId="0" applyNumberFormat="1" applyFont="1" applyFill="1" applyBorder="1" applyAlignment="1" applyProtection="1">
      <alignment horizontal="center" vertical="center" wrapText="1"/>
      <protection hidden="1" locked="0"/>
    </xf>
    <xf numFmtId="174" fontId="65" fillId="33" borderId="52" xfId="0" applyNumberFormat="1" applyFont="1" applyFill="1" applyBorder="1" applyAlignment="1">
      <alignment horizontal="center"/>
    </xf>
    <xf numFmtId="174" fontId="65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47" xfId="0" applyFont="1" applyFill="1" applyBorder="1" applyAlignment="1" applyProtection="1">
      <alignment horizontal="center" vertical="center" wrapText="1"/>
      <protection locked="0"/>
    </xf>
    <xf numFmtId="0" fontId="65" fillId="33" borderId="50" xfId="0" applyFont="1" applyFill="1" applyBorder="1" applyAlignment="1" applyProtection="1">
      <alignment horizontal="center" vertical="center" wrapText="1"/>
      <protection locked="0"/>
    </xf>
    <xf numFmtId="2" fontId="0" fillId="0" borderId="1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65" fillId="0" borderId="36" xfId="0" applyFont="1" applyBorder="1" applyAlignment="1" applyProtection="1">
      <alignment horizontal="left" vertical="center" textRotation="90" wrapText="1"/>
      <protection locked="0"/>
    </xf>
    <xf numFmtId="0" fontId="65" fillId="0" borderId="10" xfId="0" applyFont="1" applyBorder="1" applyAlignment="1" applyProtection="1">
      <alignment horizontal="left" vertical="center" textRotation="90" wrapText="1"/>
      <protection locked="0"/>
    </xf>
    <xf numFmtId="0" fontId="65" fillId="0" borderId="39" xfId="0" applyFont="1" applyBorder="1" applyAlignment="1" applyProtection="1">
      <alignment horizontal="left" vertical="center"/>
      <protection locked="0"/>
    </xf>
    <xf numFmtId="0" fontId="79" fillId="33" borderId="0" xfId="0" applyFont="1" applyFill="1" applyBorder="1" applyAlignment="1" applyProtection="1">
      <alignment horizontal="right" vertical="center" wrapText="1"/>
      <protection locked="0"/>
    </xf>
    <xf numFmtId="0" fontId="79" fillId="33" borderId="44" xfId="0" applyFont="1" applyFill="1" applyBorder="1" applyAlignment="1" applyProtection="1">
      <alignment horizontal="right" vertical="center" wrapText="1"/>
      <protection locked="0"/>
    </xf>
    <xf numFmtId="0" fontId="65" fillId="0" borderId="14" xfId="0" applyFont="1" applyBorder="1" applyAlignment="1" applyProtection="1">
      <alignment horizontal="right" wrapText="1"/>
      <protection/>
    </xf>
    <xf numFmtId="0" fontId="65" fillId="0" borderId="0" xfId="0" applyFont="1" applyBorder="1" applyAlignment="1" applyProtection="1">
      <alignment horizontal="right" wrapText="1"/>
      <protection/>
    </xf>
    <xf numFmtId="0" fontId="65" fillId="0" borderId="44" xfId="0" applyFont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5" fillId="0" borderId="55" xfId="0" applyFont="1" applyBorder="1" applyAlignment="1" applyProtection="1">
      <alignment horizontal="center" vertical="center" textRotation="90" wrapText="1"/>
      <protection locked="0"/>
    </xf>
    <xf numFmtId="0" fontId="65" fillId="0" borderId="22" xfId="0" applyFont="1" applyBorder="1" applyAlignment="1" applyProtection="1">
      <alignment horizontal="center" vertical="center" textRotation="90" wrapText="1"/>
      <protection locked="0"/>
    </xf>
    <xf numFmtId="2" fontId="65" fillId="3" borderId="56" xfId="0" applyNumberFormat="1" applyFont="1" applyFill="1" applyBorder="1" applyAlignment="1" applyProtection="1">
      <alignment horizontal="center" vertical="center" wrapText="1"/>
      <protection locked="0"/>
    </xf>
    <xf numFmtId="2" fontId="65" fillId="3" borderId="57" xfId="0" applyNumberFormat="1" applyFont="1" applyFill="1" applyBorder="1" applyAlignment="1" applyProtection="1">
      <alignment horizontal="center" vertical="center" wrapText="1"/>
      <protection locked="0"/>
    </xf>
    <xf numFmtId="1" fontId="65" fillId="3" borderId="56" xfId="0" applyNumberFormat="1" applyFont="1" applyFill="1" applyBorder="1" applyAlignment="1" applyProtection="1">
      <alignment horizontal="center" vertical="center" wrapText="1"/>
      <protection locked="0"/>
    </xf>
    <xf numFmtId="1" fontId="65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58" xfId="0" applyFont="1" applyBorder="1" applyAlignment="1" applyProtection="1">
      <alignment horizontal="right" vertical="center" wrapText="1"/>
      <protection locked="0"/>
    </xf>
    <xf numFmtId="0" fontId="65" fillId="0" borderId="59" xfId="0" applyFont="1" applyBorder="1" applyAlignment="1" applyProtection="1">
      <alignment horizontal="right" vertical="center" wrapText="1"/>
      <protection locked="0"/>
    </xf>
    <xf numFmtId="0" fontId="65" fillId="0" borderId="60" xfId="0" applyFont="1" applyBorder="1" applyAlignment="1" applyProtection="1">
      <alignment horizontal="right" vertical="center" wrapText="1"/>
      <protection locked="0"/>
    </xf>
    <xf numFmtId="0" fontId="65" fillId="0" borderId="27" xfId="0" applyFont="1" applyBorder="1" applyAlignment="1" applyProtection="1">
      <alignment horizontal="center" vertical="center" textRotation="90" wrapText="1"/>
      <protection locked="0"/>
    </xf>
    <xf numFmtId="0" fontId="65" fillId="0" borderId="32" xfId="0" applyFont="1" applyBorder="1" applyAlignment="1" applyProtection="1">
      <alignment horizontal="center" vertical="center" textRotation="90" wrapText="1"/>
      <protection locked="0"/>
    </xf>
    <xf numFmtId="0" fontId="79" fillId="0" borderId="37" xfId="0" applyFont="1" applyBorder="1" applyAlignment="1" applyProtection="1">
      <alignment horizontal="center" vertical="center" textRotation="90" wrapText="1"/>
      <protection locked="0"/>
    </xf>
    <xf numFmtId="0" fontId="79" fillId="0" borderId="25" xfId="0" applyFont="1" applyBorder="1" applyAlignment="1" applyProtection="1">
      <alignment horizontal="center" vertical="center" textRotation="90" wrapText="1"/>
      <protection locked="0"/>
    </xf>
    <xf numFmtId="0" fontId="65" fillId="33" borderId="15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 applyProtection="1">
      <alignment horizontal="center" vertical="center" wrapText="1"/>
      <protection locked="0"/>
    </xf>
    <xf numFmtId="0" fontId="65" fillId="33" borderId="21" xfId="0" applyFont="1" applyFill="1" applyBorder="1" applyAlignment="1" applyProtection="1">
      <alignment horizontal="center" vertical="center" wrapText="1"/>
      <protection locked="0"/>
    </xf>
    <xf numFmtId="0" fontId="65" fillId="0" borderId="40" xfId="0" applyFont="1" applyBorder="1" applyAlignment="1" applyProtection="1">
      <alignment horizontal="center" vertical="center"/>
      <protection locked="0"/>
    </xf>
    <xf numFmtId="0" fontId="65" fillId="0" borderId="5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 textRotation="90" wrapText="1"/>
      <protection locked="0"/>
    </xf>
    <xf numFmtId="0" fontId="65" fillId="0" borderId="45" xfId="0" applyFont="1" applyBorder="1" applyAlignment="1" applyProtection="1">
      <alignment horizontal="center" vertical="center" textRotation="90" wrapText="1"/>
      <protection locked="0"/>
    </xf>
    <xf numFmtId="0" fontId="65" fillId="0" borderId="63" xfId="0" applyFont="1" applyBorder="1" applyAlignment="1" applyProtection="1">
      <alignment horizontal="center" vertical="center" textRotation="90" wrapText="1"/>
      <protection locked="0"/>
    </xf>
    <xf numFmtId="0" fontId="65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65" fillId="0" borderId="37" xfId="0" applyFont="1" applyBorder="1" applyAlignment="1" applyProtection="1">
      <alignment horizontal="center" vertical="center" textRotation="90" wrapText="1"/>
      <protection locked="0"/>
    </xf>
    <xf numFmtId="0" fontId="65" fillId="0" borderId="25" xfId="0" applyFont="1" applyBorder="1" applyAlignment="1" applyProtection="1">
      <alignment horizontal="center" vertical="center" textRotation="90" wrapText="1"/>
      <protection locked="0"/>
    </xf>
    <xf numFmtId="0" fontId="65" fillId="0" borderId="36" xfId="0" applyFont="1" applyBorder="1" applyAlignment="1" applyProtection="1">
      <alignment horizontal="right" vertical="center" textRotation="90" wrapText="1"/>
      <protection locked="0"/>
    </xf>
    <xf numFmtId="0" fontId="65" fillId="0" borderId="10" xfId="0" applyFont="1" applyBorder="1" applyAlignment="1" applyProtection="1">
      <alignment horizontal="right" vertical="center" textRotation="90" wrapText="1"/>
      <protection locked="0"/>
    </xf>
    <xf numFmtId="0" fontId="65" fillId="0" borderId="35" xfId="0" applyFont="1" applyBorder="1" applyAlignment="1" applyProtection="1">
      <alignment horizontal="center" vertical="center" textRotation="90" wrapText="1"/>
      <protection locked="0"/>
    </xf>
    <xf numFmtId="0" fontId="65" fillId="0" borderId="38" xfId="0" applyFont="1" applyBorder="1" applyAlignment="1" applyProtection="1">
      <alignment horizontal="center" vertical="center" textRotation="90" wrapText="1"/>
      <protection locked="0"/>
    </xf>
    <xf numFmtId="0" fontId="65" fillId="0" borderId="64" xfId="0" applyFont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65" fillId="0" borderId="65" xfId="0" applyFont="1" applyBorder="1" applyAlignment="1" applyProtection="1">
      <alignment horizontal="center" vertical="center" wrapText="1"/>
      <protection locked="0"/>
    </xf>
    <xf numFmtId="0" fontId="65" fillId="0" borderId="66" xfId="0" applyFont="1" applyBorder="1" applyAlignment="1" applyProtection="1">
      <alignment horizontal="center" vertical="center" wrapText="1"/>
      <protection locked="0"/>
    </xf>
    <xf numFmtId="0" fontId="65" fillId="0" borderId="54" xfId="0" applyFont="1" applyBorder="1" applyAlignment="1" applyProtection="1">
      <alignment horizontal="center" vertical="center" wrapText="1"/>
      <protection locked="0"/>
    </xf>
    <xf numFmtId="0" fontId="65" fillId="33" borderId="64" xfId="0" applyFont="1" applyFill="1" applyBorder="1" applyAlignment="1" applyProtection="1">
      <alignment horizontal="center" vertical="center" wrapText="1"/>
      <protection locked="0"/>
    </xf>
    <xf numFmtId="0" fontId="65" fillId="33" borderId="20" xfId="0" applyFont="1" applyFill="1" applyBorder="1" applyAlignment="1" applyProtection="1">
      <alignment horizontal="center" vertical="center" wrapText="1"/>
      <protection locked="0"/>
    </xf>
    <xf numFmtId="0" fontId="65" fillId="33" borderId="67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80" fillId="0" borderId="42" xfId="0" applyFont="1" applyBorder="1" applyAlignment="1" applyProtection="1">
      <alignment horizontal="center"/>
      <protection locked="0"/>
    </xf>
    <xf numFmtId="0" fontId="65" fillId="0" borderId="67" xfId="0" applyFont="1" applyBorder="1" applyAlignment="1" applyProtection="1">
      <alignment horizontal="center" vertical="center" wrapText="1"/>
      <protection locked="0"/>
    </xf>
    <xf numFmtId="0" fontId="65" fillId="0" borderId="53" xfId="0" applyFont="1" applyBorder="1" applyAlignment="1" applyProtection="1">
      <alignment horizontal="center" vertical="center" wrapText="1"/>
      <protection locked="0"/>
    </xf>
    <xf numFmtId="0" fontId="81" fillId="33" borderId="42" xfId="0" applyFont="1" applyFill="1" applyBorder="1" applyAlignment="1" applyProtection="1">
      <alignment horizontal="center" vertical="center"/>
      <protection locked="0"/>
    </xf>
    <xf numFmtId="0" fontId="81" fillId="33" borderId="68" xfId="0" applyFont="1" applyFill="1" applyBorder="1" applyAlignment="1" applyProtection="1">
      <alignment horizontal="center" vertical="center"/>
      <protection locked="0"/>
    </xf>
    <xf numFmtId="175" fontId="77" fillId="0" borderId="0" xfId="0" applyNumberFormat="1" applyFont="1" applyBorder="1" applyAlignment="1" applyProtection="1">
      <alignment horizontal="center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175" fontId="77" fillId="0" borderId="0" xfId="0" applyNumberFormat="1" applyFont="1" applyBorder="1" applyAlignment="1" applyProtection="1">
      <alignment horizontal="center"/>
      <protection/>
    </xf>
    <xf numFmtId="175" fontId="77" fillId="0" borderId="44" xfId="0" applyNumberFormat="1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right"/>
      <protection locked="0"/>
    </xf>
    <xf numFmtId="0" fontId="80" fillId="0" borderId="0" xfId="0" applyFont="1" applyBorder="1" applyAlignment="1" applyProtection="1">
      <alignment horizontal="center" vertical="center" wrapText="1"/>
      <protection locked="0"/>
    </xf>
    <xf numFmtId="0" fontId="70" fillId="3" borderId="24" xfId="0" applyFont="1" applyFill="1" applyBorder="1" applyAlignment="1">
      <alignment horizontal="center" vertical="center" wrapText="1"/>
    </xf>
    <xf numFmtId="0" fontId="70" fillId="3" borderId="19" xfId="0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2" fillId="0" borderId="24" xfId="0" applyFont="1" applyBorder="1" applyAlignment="1">
      <alignment horizontal="center" vertical="center" textRotation="90" wrapText="1"/>
    </xf>
    <xf numFmtId="0" fontId="82" fillId="0" borderId="14" xfId="0" applyFont="1" applyBorder="1" applyAlignment="1">
      <alignment horizontal="center" vertical="center" textRotation="90" wrapText="1"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4" fontId="11" fillId="34" borderId="21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65" fillId="0" borderId="3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7"/>
  <sheetViews>
    <sheetView zoomScale="70" zoomScaleNormal="70" zoomScalePageLayoutView="0" workbookViewId="0" topLeftCell="A16">
      <selection activeCell="P43" sqref="P43"/>
    </sheetView>
  </sheetViews>
  <sheetFormatPr defaultColWidth="9.140625" defaultRowHeight="15"/>
  <cols>
    <col min="1" max="1" width="4.8515625" style="1" customWidth="1"/>
    <col min="2" max="28" width="8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15" customHeight="1">
      <c r="A1" s="112" t="s">
        <v>7</v>
      </c>
      <c r="B1" s="113"/>
      <c r="C1" s="113"/>
      <c r="D1" s="113"/>
      <c r="E1" s="114"/>
      <c r="F1" s="114"/>
      <c r="G1" s="200" t="s">
        <v>55</v>
      </c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3"/>
      <c r="AA1" s="203"/>
      <c r="AB1" s="204"/>
    </row>
    <row r="2" spans="1:28" ht="15" customHeight="1">
      <c r="A2" s="115" t="s">
        <v>50</v>
      </c>
      <c r="B2" s="5"/>
      <c r="C2" s="84"/>
      <c r="D2" s="5"/>
      <c r="E2" s="5"/>
      <c r="F2" s="5"/>
      <c r="G2" s="199" t="s">
        <v>51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35"/>
      <c r="AA2" s="35"/>
      <c r="AB2" s="116"/>
    </row>
    <row r="3" spans="1:28" ht="15" customHeight="1">
      <c r="A3" s="115" t="s">
        <v>52</v>
      </c>
      <c r="B3" s="5"/>
      <c r="C3" s="36"/>
      <c r="D3" s="5"/>
      <c r="E3" s="5"/>
      <c r="F3" s="5"/>
      <c r="G3" s="206" t="s">
        <v>57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85"/>
      <c r="AA3" s="85"/>
      <c r="AB3" s="116"/>
    </row>
    <row r="4" spans="1:28" ht="15" customHeight="1">
      <c r="A4" s="117" t="s">
        <v>8</v>
      </c>
      <c r="B4" s="5"/>
      <c r="C4" s="5"/>
      <c r="D4" s="5"/>
      <c r="E4" s="5"/>
      <c r="F4" s="5"/>
      <c r="G4" s="85"/>
      <c r="H4" s="85"/>
      <c r="I4" s="85"/>
      <c r="J4" s="85"/>
      <c r="K4" s="85"/>
      <c r="L4" s="85"/>
      <c r="M4" s="210" t="s">
        <v>56</v>
      </c>
      <c r="N4" s="210"/>
      <c r="O4" s="210"/>
      <c r="P4" s="210"/>
      <c r="Q4" s="210"/>
      <c r="R4" s="210"/>
      <c r="S4" s="85"/>
      <c r="T4" s="85"/>
      <c r="U4" s="85"/>
      <c r="V4" s="85"/>
      <c r="W4" s="85"/>
      <c r="X4" s="85"/>
      <c r="Y4" s="85"/>
      <c r="Z4" s="85"/>
      <c r="AA4" s="85"/>
      <c r="AB4" s="116"/>
    </row>
    <row r="5" spans="1:28" ht="15" customHeight="1">
      <c r="A5" s="117" t="s">
        <v>53</v>
      </c>
      <c r="B5" s="5"/>
      <c r="C5" s="5"/>
      <c r="D5" s="5"/>
      <c r="E5" s="5"/>
      <c r="F5" s="5"/>
      <c r="G5" s="5"/>
      <c r="H5" s="5"/>
      <c r="I5" s="5"/>
      <c r="J5" s="5"/>
      <c r="K5" s="199" t="s">
        <v>54</v>
      </c>
      <c r="L5" s="199"/>
      <c r="M5" s="199"/>
      <c r="N5" s="199"/>
      <c r="O5" s="199"/>
      <c r="P5" s="199"/>
      <c r="Q5" s="199"/>
      <c r="R5" s="5"/>
      <c r="S5" s="5"/>
      <c r="T5" s="5"/>
      <c r="U5" s="5"/>
      <c r="V5" s="209" t="s">
        <v>29</v>
      </c>
      <c r="W5" s="209"/>
      <c r="X5" s="205">
        <v>42887</v>
      </c>
      <c r="Y5" s="205"/>
      <c r="Z5" s="86" t="s">
        <v>30</v>
      </c>
      <c r="AA5" s="207">
        <v>42916</v>
      </c>
      <c r="AB5" s="208"/>
    </row>
    <row r="6" spans="1:28" ht="15" customHeight="1" thickBot="1">
      <c r="A6" s="11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16"/>
    </row>
    <row r="7" spans="1:28" ht="29.25" customHeight="1" thickBot="1">
      <c r="A7" s="170" t="s">
        <v>74</v>
      </c>
      <c r="B7" s="191" t="s">
        <v>1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01"/>
      <c r="N7" s="191" t="s">
        <v>9</v>
      </c>
      <c r="O7" s="192"/>
      <c r="P7" s="192"/>
      <c r="Q7" s="192"/>
      <c r="R7" s="192"/>
      <c r="S7" s="192"/>
      <c r="T7" s="192"/>
      <c r="U7" s="192"/>
      <c r="V7" s="192"/>
      <c r="W7" s="192"/>
      <c r="X7" s="189" t="s">
        <v>61</v>
      </c>
      <c r="Y7" s="187" t="s">
        <v>62</v>
      </c>
      <c r="Z7" s="150" t="s">
        <v>69</v>
      </c>
      <c r="AA7" s="150" t="s">
        <v>70</v>
      </c>
      <c r="AB7" s="185" t="s">
        <v>71</v>
      </c>
    </row>
    <row r="8" spans="1:28" ht="16.5" customHeight="1" thickBot="1">
      <c r="A8" s="171"/>
      <c r="B8" s="202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68" t="s">
        <v>72</v>
      </c>
      <c r="O8" s="175" t="s">
        <v>73</v>
      </c>
      <c r="P8" s="176"/>
      <c r="Q8" s="176"/>
      <c r="R8" s="176"/>
      <c r="S8" s="176"/>
      <c r="T8" s="176"/>
      <c r="U8" s="176"/>
      <c r="V8" s="176"/>
      <c r="W8" s="177"/>
      <c r="X8" s="190"/>
      <c r="Y8" s="188"/>
      <c r="Z8" s="151"/>
      <c r="AA8" s="151"/>
      <c r="AB8" s="186"/>
    </row>
    <row r="9" spans="1:28" ht="32.25" customHeight="1" thickBot="1">
      <c r="A9" s="171"/>
      <c r="B9" s="178" t="s">
        <v>10</v>
      </c>
      <c r="C9" s="159" t="s">
        <v>11</v>
      </c>
      <c r="D9" s="159" t="s">
        <v>12</v>
      </c>
      <c r="E9" s="159" t="s">
        <v>17</v>
      </c>
      <c r="F9" s="159" t="s">
        <v>18</v>
      </c>
      <c r="G9" s="159" t="s">
        <v>15</v>
      </c>
      <c r="H9" s="159" t="s">
        <v>19</v>
      </c>
      <c r="I9" s="159" t="s">
        <v>16</v>
      </c>
      <c r="J9" s="159" t="s">
        <v>14</v>
      </c>
      <c r="K9" s="159" t="s">
        <v>13</v>
      </c>
      <c r="L9" s="159" t="s">
        <v>20</v>
      </c>
      <c r="M9" s="180" t="s">
        <v>21</v>
      </c>
      <c r="N9" s="169"/>
      <c r="O9" s="172" t="s">
        <v>40</v>
      </c>
      <c r="P9" s="173"/>
      <c r="Q9" s="174"/>
      <c r="R9" s="196" t="s">
        <v>41</v>
      </c>
      <c r="S9" s="197"/>
      <c r="T9" s="198"/>
      <c r="U9" s="172" t="s">
        <v>42</v>
      </c>
      <c r="V9" s="173"/>
      <c r="W9" s="174"/>
      <c r="X9" s="190"/>
      <c r="Y9" s="188"/>
      <c r="Z9" s="151"/>
      <c r="AA9" s="151"/>
      <c r="AB9" s="186"/>
    </row>
    <row r="10" spans="1:31" ht="92.25" customHeight="1">
      <c r="A10" s="171"/>
      <c r="B10" s="17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81"/>
      <c r="N10" s="169"/>
      <c r="O10" s="87" t="s">
        <v>37</v>
      </c>
      <c r="P10" s="88" t="s">
        <v>38</v>
      </c>
      <c r="Q10" s="89" t="s">
        <v>39</v>
      </c>
      <c r="R10" s="90" t="s">
        <v>37</v>
      </c>
      <c r="S10" s="91" t="s">
        <v>38</v>
      </c>
      <c r="T10" s="92" t="s">
        <v>39</v>
      </c>
      <c r="U10" s="90" t="s">
        <v>37</v>
      </c>
      <c r="V10" s="91" t="s">
        <v>38</v>
      </c>
      <c r="W10" s="92" t="s">
        <v>39</v>
      </c>
      <c r="X10" s="190"/>
      <c r="Y10" s="188"/>
      <c r="Z10" s="151"/>
      <c r="AA10" s="151"/>
      <c r="AB10" s="186"/>
      <c r="AE10" s="1" t="s">
        <v>22</v>
      </c>
    </row>
    <row r="11" spans="1:33" s="13" customFormat="1" ht="15" customHeight="1">
      <c r="A11" s="65">
        <v>1</v>
      </c>
      <c r="B11" s="12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8"/>
      <c r="O11" s="62">
        <f>P11*238.8459</f>
        <v>8190.025911</v>
      </c>
      <c r="P11" s="14">
        <v>34.29</v>
      </c>
      <c r="Q11" s="63">
        <f>P11/3.6</f>
        <v>9.525</v>
      </c>
      <c r="R11" s="60">
        <f>S11*238.8459</f>
        <v>9071.367282</v>
      </c>
      <c r="S11" s="14">
        <v>37.98</v>
      </c>
      <c r="T11" s="57">
        <f>S11/3.6</f>
        <v>10.549999999999999</v>
      </c>
      <c r="U11" s="94"/>
      <c r="V11" s="14"/>
      <c r="W11" s="56"/>
      <c r="X11" s="28">
        <v>6.2</v>
      </c>
      <c r="Y11" s="42">
        <v>4</v>
      </c>
      <c r="Z11" s="64"/>
      <c r="AA11" s="64"/>
      <c r="AB11" s="65"/>
      <c r="AC11" s="11">
        <f aca="true" t="shared" si="0" ref="AC11:AC40">SUM(B11:M11)+$K$41+$N$41</f>
        <v>0</v>
      </c>
      <c r="AD11" s="10"/>
      <c r="AE11" s="12"/>
      <c r="AF11" s="12"/>
      <c r="AG11" s="12"/>
    </row>
    <row r="12" spans="1:33" s="13" customFormat="1" ht="15" customHeight="1">
      <c r="A12" s="71">
        <v>2</v>
      </c>
      <c r="B12" s="126">
        <v>89.7882</v>
      </c>
      <c r="C12" s="66">
        <v>4.8167</v>
      </c>
      <c r="D12" s="66">
        <v>0.9329</v>
      </c>
      <c r="E12" s="66">
        <v>0.108</v>
      </c>
      <c r="F12" s="66">
        <v>0.1537</v>
      </c>
      <c r="G12" s="66">
        <v>0.0045</v>
      </c>
      <c r="H12" s="66">
        <v>0.0431</v>
      </c>
      <c r="I12" s="66">
        <v>0.0327</v>
      </c>
      <c r="J12" s="66">
        <v>0.1279</v>
      </c>
      <c r="K12" s="66">
        <v>0.0008</v>
      </c>
      <c r="L12" s="66">
        <v>0.3138</v>
      </c>
      <c r="M12" s="67">
        <v>3.6776</v>
      </c>
      <c r="N12" s="68">
        <v>0.7622</v>
      </c>
      <c r="O12" s="62">
        <f>P12*238.8459</f>
        <v>8190.025911</v>
      </c>
      <c r="P12" s="14">
        <v>34.29</v>
      </c>
      <c r="Q12" s="63">
        <f>P12/3.6</f>
        <v>9.525</v>
      </c>
      <c r="R12" s="60">
        <f>S12*238.8459</f>
        <v>9073.755741</v>
      </c>
      <c r="S12" s="14">
        <v>37.99</v>
      </c>
      <c r="T12" s="57">
        <f>S12/3.6</f>
        <v>10.552777777777779</v>
      </c>
      <c r="U12" s="94">
        <f>(V12*238.8459)</f>
        <v>11407.280184</v>
      </c>
      <c r="V12" s="14">
        <v>47.76</v>
      </c>
      <c r="W12" s="56">
        <f>V12/3.6</f>
        <v>13.266666666666666</v>
      </c>
      <c r="X12" s="69"/>
      <c r="Y12" s="59"/>
      <c r="Z12" s="70"/>
      <c r="AA12" s="70"/>
      <c r="AB12" s="71"/>
      <c r="AC12" s="11">
        <f t="shared" si="0"/>
        <v>99.9999</v>
      </c>
      <c r="AD12" s="10"/>
      <c r="AE12" s="12"/>
      <c r="AF12" s="12"/>
      <c r="AG12" s="12"/>
    </row>
    <row r="13" spans="1:33" s="9" customFormat="1" ht="15" customHeight="1">
      <c r="A13" s="71">
        <v>3</v>
      </c>
      <c r="B13" s="127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74"/>
      <c r="O13" s="62">
        <f aca="true" t="shared" si="1" ref="O13:O40">P13*238.8459</f>
        <v>8190.025911</v>
      </c>
      <c r="P13" s="14">
        <v>34.29</v>
      </c>
      <c r="Q13" s="63">
        <f aca="true" t="shared" si="2" ref="Q13:Q40">P13/3.6</f>
        <v>9.525</v>
      </c>
      <c r="R13" s="60">
        <f aca="true" t="shared" si="3" ref="R13:R40">S13*238.8459</f>
        <v>9073.755741</v>
      </c>
      <c r="S13" s="14">
        <v>37.99</v>
      </c>
      <c r="T13" s="57">
        <f aca="true" t="shared" si="4" ref="T13:T40">S13/3.6</f>
        <v>10.552777777777779</v>
      </c>
      <c r="U13" s="94"/>
      <c r="V13" s="14"/>
      <c r="W13" s="56"/>
      <c r="X13" s="26"/>
      <c r="Y13" s="59"/>
      <c r="Z13" s="70"/>
      <c r="AA13" s="70"/>
      <c r="AB13" s="71"/>
      <c r="AC13" s="6">
        <f t="shared" si="0"/>
        <v>0</v>
      </c>
      <c r="AD13" s="7" t="str">
        <f>IF(AC13=100,"ОК"," ")</f>
        <v> </v>
      </c>
      <c r="AE13" s="8"/>
      <c r="AF13" s="8"/>
      <c r="AG13" s="8"/>
    </row>
    <row r="14" spans="1:33" s="13" customFormat="1" ht="15" customHeight="1">
      <c r="A14" s="71">
        <v>4</v>
      </c>
      <c r="B14" s="127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62">
        <f t="shared" si="1"/>
        <v>8190.025911</v>
      </c>
      <c r="P14" s="14">
        <v>34.29</v>
      </c>
      <c r="Q14" s="63">
        <f t="shared" si="2"/>
        <v>9.525</v>
      </c>
      <c r="R14" s="60">
        <f t="shared" si="3"/>
        <v>9073.755741</v>
      </c>
      <c r="S14" s="14">
        <v>37.99</v>
      </c>
      <c r="T14" s="57">
        <f t="shared" si="4"/>
        <v>10.552777777777779</v>
      </c>
      <c r="U14" s="94"/>
      <c r="V14" s="14"/>
      <c r="W14" s="56"/>
      <c r="X14" s="26"/>
      <c r="Y14" s="59"/>
      <c r="Z14" s="70"/>
      <c r="AA14" s="70"/>
      <c r="AB14" s="71"/>
      <c r="AC14" s="11">
        <f t="shared" si="0"/>
        <v>0</v>
      </c>
      <c r="AD14" s="10" t="str">
        <f aca="true" t="shared" si="5" ref="AD14:AD39">IF(AC14=100,"ОК"," ")</f>
        <v> </v>
      </c>
      <c r="AE14" s="12"/>
      <c r="AF14" s="12"/>
      <c r="AG14" s="12"/>
    </row>
    <row r="15" spans="1:33" s="13" customFormat="1" ht="15" customHeight="1">
      <c r="A15" s="65">
        <v>5</v>
      </c>
      <c r="B15" s="12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62">
        <f t="shared" si="1"/>
        <v>8190.025911</v>
      </c>
      <c r="P15" s="14">
        <v>34.29</v>
      </c>
      <c r="Q15" s="63">
        <f t="shared" si="2"/>
        <v>9.525</v>
      </c>
      <c r="R15" s="60">
        <f t="shared" si="3"/>
        <v>9073.755741</v>
      </c>
      <c r="S15" s="14">
        <v>37.99</v>
      </c>
      <c r="T15" s="57">
        <f t="shared" si="4"/>
        <v>10.552777777777779</v>
      </c>
      <c r="U15" s="94"/>
      <c r="V15" s="14"/>
      <c r="W15" s="56"/>
      <c r="X15" s="27"/>
      <c r="Y15" s="42"/>
      <c r="Z15" s="64"/>
      <c r="AA15" s="64"/>
      <c r="AB15" s="65"/>
      <c r="AC15" s="11">
        <f t="shared" si="0"/>
        <v>0</v>
      </c>
      <c r="AD15" s="10" t="str">
        <f t="shared" si="5"/>
        <v> </v>
      </c>
      <c r="AE15" s="12"/>
      <c r="AF15" s="12"/>
      <c r="AG15" s="12"/>
    </row>
    <row r="16" spans="1:33" s="13" customFormat="1" ht="15" customHeight="1">
      <c r="A16" s="71">
        <v>6</v>
      </c>
      <c r="B16" s="127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74"/>
      <c r="O16" s="62">
        <f t="shared" si="1"/>
        <v>8190.025911</v>
      </c>
      <c r="P16" s="14">
        <v>34.29</v>
      </c>
      <c r="Q16" s="63">
        <f t="shared" si="2"/>
        <v>9.525</v>
      </c>
      <c r="R16" s="60">
        <f t="shared" si="3"/>
        <v>9073.755741</v>
      </c>
      <c r="S16" s="14">
        <v>37.99</v>
      </c>
      <c r="T16" s="57">
        <f t="shared" si="4"/>
        <v>10.552777777777779</v>
      </c>
      <c r="U16" s="94"/>
      <c r="V16" s="14"/>
      <c r="W16" s="56"/>
      <c r="X16" s="26"/>
      <c r="Y16" s="59"/>
      <c r="Z16" s="70"/>
      <c r="AA16" s="70"/>
      <c r="AB16" s="71"/>
      <c r="AC16" s="11">
        <f t="shared" si="0"/>
        <v>0</v>
      </c>
      <c r="AD16" s="10" t="str">
        <f t="shared" si="5"/>
        <v> </v>
      </c>
      <c r="AE16" s="12"/>
      <c r="AF16" s="12"/>
      <c r="AG16" s="12"/>
    </row>
    <row r="17" spans="1:33" s="13" customFormat="1" ht="15" customHeight="1">
      <c r="A17" s="65">
        <v>7</v>
      </c>
      <c r="B17" s="128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77"/>
      <c r="O17" s="62">
        <f t="shared" si="1"/>
        <v>8190.025911</v>
      </c>
      <c r="P17" s="14">
        <v>34.29</v>
      </c>
      <c r="Q17" s="63">
        <f t="shared" si="2"/>
        <v>9.525</v>
      </c>
      <c r="R17" s="60">
        <f t="shared" si="3"/>
        <v>9073.755741</v>
      </c>
      <c r="S17" s="14">
        <v>37.99</v>
      </c>
      <c r="T17" s="57">
        <f t="shared" si="4"/>
        <v>10.552777777777779</v>
      </c>
      <c r="U17" s="94"/>
      <c r="V17" s="14"/>
      <c r="W17" s="56"/>
      <c r="X17" s="27"/>
      <c r="Y17" s="42"/>
      <c r="Z17" s="64"/>
      <c r="AA17" s="64"/>
      <c r="AB17" s="65"/>
      <c r="AC17" s="11">
        <f t="shared" si="0"/>
        <v>0</v>
      </c>
      <c r="AD17" s="10" t="str">
        <f t="shared" si="5"/>
        <v> </v>
      </c>
      <c r="AE17" s="12"/>
      <c r="AF17" s="12"/>
      <c r="AG17" s="12"/>
    </row>
    <row r="18" spans="1:33" s="13" customFormat="1" ht="15" customHeight="1">
      <c r="A18" s="71">
        <v>8</v>
      </c>
      <c r="B18" s="12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8"/>
      <c r="O18" s="62">
        <f>P18*238.8459</f>
        <v>8190.025911</v>
      </c>
      <c r="P18" s="14">
        <v>34.29</v>
      </c>
      <c r="Q18" s="63">
        <f>P18/3.6</f>
        <v>9.525</v>
      </c>
      <c r="R18" s="60">
        <f>S18*238.8459</f>
        <v>9073.755741</v>
      </c>
      <c r="S18" s="14">
        <v>37.99</v>
      </c>
      <c r="T18" s="57">
        <f>S18/3.6</f>
        <v>10.552777777777779</v>
      </c>
      <c r="U18" s="94"/>
      <c r="V18" s="14"/>
      <c r="W18" s="56"/>
      <c r="X18" s="26">
        <v>17.1</v>
      </c>
      <c r="Y18" s="59">
        <v>12.7</v>
      </c>
      <c r="Z18" s="64"/>
      <c r="AA18" s="64"/>
      <c r="AB18" s="65"/>
      <c r="AC18" s="11">
        <f t="shared" si="0"/>
        <v>0</v>
      </c>
      <c r="AD18" s="10" t="str">
        <f t="shared" si="5"/>
        <v> </v>
      </c>
      <c r="AE18" s="12"/>
      <c r="AF18" s="12"/>
      <c r="AG18" s="12"/>
    </row>
    <row r="19" spans="1:33" s="9" customFormat="1" ht="15" customHeight="1">
      <c r="A19" s="71">
        <v>9</v>
      </c>
      <c r="B19" s="126">
        <v>89.524</v>
      </c>
      <c r="C19" s="66">
        <v>5.1148</v>
      </c>
      <c r="D19" s="66">
        <v>1.4712</v>
      </c>
      <c r="E19" s="66">
        <v>0.1817</v>
      </c>
      <c r="F19" s="66">
        <v>0.2588</v>
      </c>
      <c r="G19" s="66">
        <v>0.0048</v>
      </c>
      <c r="H19" s="66">
        <v>0.07</v>
      </c>
      <c r="I19" s="66">
        <v>0.0536</v>
      </c>
      <c r="J19" s="66">
        <v>0.12</v>
      </c>
      <c r="K19" s="66">
        <v>0.0081</v>
      </c>
      <c r="L19" s="66">
        <v>1.3274</v>
      </c>
      <c r="M19" s="67">
        <v>0.8655</v>
      </c>
      <c r="N19" s="68">
        <v>0.7582</v>
      </c>
      <c r="O19" s="62">
        <f>P19*238.8459</f>
        <v>8383.49109</v>
      </c>
      <c r="P19" s="14">
        <v>35.1</v>
      </c>
      <c r="Q19" s="63">
        <f>P19/3.6</f>
        <v>9.75</v>
      </c>
      <c r="R19" s="60">
        <f>S19*238.8459</f>
        <v>9281.551674</v>
      </c>
      <c r="S19" s="14">
        <v>38.86</v>
      </c>
      <c r="T19" s="57">
        <f>S19/3.6</f>
        <v>10.794444444444444</v>
      </c>
      <c r="U19" s="94">
        <f>(V19*238.8459)</f>
        <v>11696.283723</v>
      </c>
      <c r="V19" s="14">
        <v>48.97</v>
      </c>
      <c r="W19" s="56">
        <f>V19/3.6</f>
        <v>13.602777777777778</v>
      </c>
      <c r="X19" s="26"/>
      <c r="Y19" s="59"/>
      <c r="Z19" s="64"/>
      <c r="AA19" s="64"/>
      <c r="AB19" s="65"/>
      <c r="AC19" s="6">
        <f t="shared" si="0"/>
        <v>98.9999</v>
      </c>
      <c r="AD19" s="7" t="str">
        <f t="shared" si="5"/>
        <v> </v>
      </c>
      <c r="AE19" s="8"/>
      <c r="AF19" s="8"/>
      <c r="AG19" s="8"/>
    </row>
    <row r="20" spans="1:33" s="9" customFormat="1" ht="15" customHeight="1">
      <c r="A20" s="71">
        <v>10</v>
      </c>
      <c r="B20" s="12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74"/>
      <c r="O20" s="62">
        <f t="shared" si="1"/>
        <v>8383.49109</v>
      </c>
      <c r="P20" s="14">
        <v>35.1</v>
      </c>
      <c r="Q20" s="63">
        <f t="shared" si="2"/>
        <v>9.75</v>
      </c>
      <c r="R20" s="60">
        <f t="shared" si="3"/>
        <v>9281.551674</v>
      </c>
      <c r="S20" s="14">
        <v>38.86</v>
      </c>
      <c r="T20" s="57">
        <f t="shared" si="4"/>
        <v>10.794444444444444</v>
      </c>
      <c r="U20" s="94"/>
      <c r="V20" s="14"/>
      <c r="W20" s="56"/>
      <c r="X20" s="26"/>
      <c r="Y20" s="59"/>
      <c r="Z20" s="64"/>
      <c r="AA20" s="64"/>
      <c r="AB20" s="65"/>
      <c r="AC20" s="6">
        <f t="shared" si="0"/>
        <v>0</v>
      </c>
      <c r="AD20" s="7" t="str">
        <f t="shared" si="5"/>
        <v> </v>
      </c>
      <c r="AE20" s="8"/>
      <c r="AF20" s="8"/>
      <c r="AG20" s="8"/>
    </row>
    <row r="21" spans="1:33" s="9" customFormat="1" ht="15" customHeight="1">
      <c r="A21" s="71">
        <v>11</v>
      </c>
      <c r="B21" s="12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74"/>
      <c r="O21" s="62">
        <f t="shared" si="1"/>
        <v>8383.49109</v>
      </c>
      <c r="P21" s="14">
        <v>35.1</v>
      </c>
      <c r="Q21" s="63">
        <f t="shared" si="2"/>
        <v>9.75</v>
      </c>
      <c r="R21" s="60">
        <f t="shared" si="3"/>
        <v>9281.551674</v>
      </c>
      <c r="S21" s="14">
        <v>38.86</v>
      </c>
      <c r="T21" s="57">
        <f t="shared" si="4"/>
        <v>10.794444444444444</v>
      </c>
      <c r="U21" s="94"/>
      <c r="V21" s="14"/>
      <c r="W21" s="56"/>
      <c r="X21" s="26"/>
      <c r="Y21" s="59"/>
      <c r="Z21" s="64"/>
      <c r="AA21" s="64"/>
      <c r="AB21" s="65"/>
      <c r="AC21" s="6">
        <f t="shared" si="0"/>
        <v>0</v>
      </c>
      <c r="AD21" s="7" t="str">
        <f t="shared" si="5"/>
        <v> </v>
      </c>
      <c r="AE21" s="8"/>
      <c r="AF21" s="8"/>
      <c r="AG21" s="8"/>
    </row>
    <row r="22" spans="1:33" s="9" customFormat="1" ht="15" customHeight="1">
      <c r="A22" s="65">
        <v>12</v>
      </c>
      <c r="B22" s="12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74"/>
      <c r="O22" s="62">
        <f>P22*238.8459</f>
        <v>8383.49109</v>
      </c>
      <c r="P22" s="14">
        <v>35.1</v>
      </c>
      <c r="Q22" s="63">
        <f>P22/3.6</f>
        <v>9.75</v>
      </c>
      <c r="R22" s="60">
        <f>S22*238.8459</f>
        <v>9281.551674</v>
      </c>
      <c r="S22" s="14">
        <v>38.86</v>
      </c>
      <c r="T22" s="57">
        <f>S22/3.6</f>
        <v>10.794444444444444</v>
      </c>
      <c r="U22" s="94"/>
      <c r="V22" s="14"/>
      <c r="W22" s="56"/>
      <c r="X22" s="27">
        <v>14.3</v>
      </c>
      <c r="Y22" s="42">
        <v>10.2</v>
      </c>
      <c r="Z22" s="64"/>
      <c r="AA22" s="64"/>
      <c r="AB22" s="65"/>
      <c r="AC22" s="6">
        <f t="shared" si="0"/>
        <v>0</v>
      </c>
      <c r="AD22" s="7" t="str">
        <f t="shared" si="5"/>
        <v> </v>
      </c>
      <c r="AE22" s="8"/>
      <c r="AF22" s="8"/>
      <c r="AG22" s="8"/>
    </row>
    <row r="23" spans="1:33" s="9" customFormat="1" ht="15" customHeight="1">
      <c r="A23" s="71">
        <v>13</v>
      </c>
      <c r="B23" s="129">
        <v>89.847</v>
      </c>
      <c r="C23" s="78">
        <v>4.7764</v>
      </c>
      <c r="D23" s="78">
        <v>0.925</v>
      </c>
      <c r="E23" s="78">
        <v>0.106</v>
      </c>
      <c r="F23" s="78">
        <v>0.152</v>
      </c>
      <c r="G23" s="78">
        <v>0.0047</v>
      </c>
      <c r="H23" s="78">
        <v>0.0425</v>
      </c>
      <c r="I23" s="78">
        <v>0.0315</v>
      </c>
      <c r="J23" s="78">
        <v>0.1328</v>
      </c>
      <c r="K23" s="78">
        <v>0.0005</v>
      </c>
      <c r="L23" s="78">
        <v>0.3009</v>
      </c>
      <c r="M23" s="79">
        <v>3.6807</v>
      </c>
      <c r="N23" s="74">
        <v>0.7619</v>
      </c>
      <c r="O23" s="62">
        <f>P23*238.8459</f>
        <v>8190.025911</v>
      </c>
      <c r="P23" s="14">
        <v>34.29</v>
      </c>
      <c r="Q23" s="63">
        <f>P23/3.6</f>
        <v>9.525</v>
      </c>
      <c r="R23" s="60">
        <f>S23*238.8459</f>
        <v>9310.213182</v>
      </c>
      <c r="S23" s="14">
        <v>38.98</v>
      </c>
      <c r="T23" s="57">
        <f>S23/3.6</f>
        <v>10.827777777777778</v>
      </c>
      <c r="U23" s="94">
        <f>(V23*238.8459)</f>
        <v>11404.891725</v>
      </c>
      <c r="V23" s="14">
        <v>47.75</v>
      </c>
      <c r="W23" s="56">
        <f>V23/3.6</f>
        <v>13.26388888888889</v>
      </c>
      <c r="X23" s="26"/>
      <c r="Y23" s="59"/>
      <c r="Z23" s="64"/>
      <c r="AA23" s="64"/>
      <c r="AB23" s="65"/>
      <c r="AC23" s="6">
        <f t="shared" si="0"/>
        <v>99.99999999999999</v>
      </c>
      <c r="AD23" s="7" t="str">
        <f t="shared" si="5"/>
        <v>ОК</v>
      </c>
      <c r="AE23" s="8"/>
      <c r="AF23" s="8"/>
      <c r="AG23" s="8"/>
    </row>
    <row r="24" spans="1:33" s="9" customFormat="1" ht="15" customHeight="1">
      <c r="A24" s="65">
        <v>14</v>
      </c>
      <c r="B24" s="13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7"/>
      <c r="O24" s="62">
        <f t="shared" si="1"/>
        <v>8190.025911</v>
      </c>
      <c r="P24" s="14">
        <v>34.29</v>
      </c>
      <c r="Q24" s="63">
        <f t="shared" si="2"/>
        <v>9.525</v>
      </c>
      <c r="R24" s="60">
        <f t="shared" si="3"/>
        <v>9310.213182</v>
      </c>
      <c r="S24" s="14">
        <v>38.98</v>
      </c>
      <c r="T24" s="57">
        <f t="shared" si="4"/>
        <v>10.827777777777778</v>
      </c>
      <c r="U24" s="94"/>
      <c r="V24" s="14"/>
      <c r="W24" s="56"/>
      <c r="X24" s="27"/>
      <c r="Y24" s="42"/>
      <c r="Z24" s="64"/>
      <c r="AA24" s="64"/>
      <c r="AB24" s="65"/>
      <c r="AC24" s="6">
        <f t="shared" si="0"/>
        <v>0</v>
      </c>
      <c r="AD24" s="7" t="str">
        <f t="shared" si="5"/>
        <v> </v>
      </c>
      <c r="AE24" s="8"/>
      <c r="AF24" s="8"/>
      <c r="AG24" s="8"/>
    </row>
    <row r="25" spans="1:33" s="9" customFormat="1" ht="15" customHeight="1">
      <c r="A25" s="71">
        <v>15</v>
      </c>
      <c r="B25" s="12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74"/>
      <c r="O25" s="62">
        <f t="shared" si="1"/>
        <v>8190.025911</v>
      </c>
      <c r="P25" s="14">
        <v>34.29</v>
      </c>
      <c r="Q25" s="63">
        <f t="shared" si="2"/>
        <v>9.525</v>
      </c>
      <c r="R25" s="60">
        <f t="shared" si="3"/>
        <v>9310.213182</v>
      </c>
      <c r="S25" s="14">
        <v>38.98</v>
      </c>
      <c r="T25" s="57">
        <f t="shared" si="4"/>
        <v>10.827777777777778</v>
      </c>
      <c r="U25" s="94"/>
      <c r="V25" s="14"/>
      <c r="W25" s="56"/>
      <c r="X25" s="26"/>
      <c r="Y25" s="59"/>
      <c r="Z25" s="70"/>
      <c r="AA25" s="70"/>
      <c r="AB25" s="71"/>
      <c r="AC25" s="6">
        <f t="shared" si="0"/>
        <v>0</v>
      </c>
      <c r="AD25" s="7" t="str">
        <f t="shared" si="5"/>
        <v> </v>
      </c>
      <c r="AE25" s="8"/>
      <c r="AF25" s="8"/>
      <c r="AG25" s="8"/>
    </row>
    <row r="26" spans="1:33" s="9" customFormat="1" ht="15" customHeight="1">
      <c r="A26" s="71">
        <v>16</v>
      </c>
      <c r="B26" s="12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4"/>
      <c r="O26" s="62">
        <f t="shared" si="1"/>
        <v>8190.025911</v>
      </c>
      <c r="P26" s="14">
        <v>34.29</v>
      </c>
      <c r="Q26" s="63">
        <f t="shared" si="2"/>
        <v>9.525</v>
      </c>
      <c r="R26" s="60">
        <f t="shared" si="3"/>
        <v>9310.213182</v>
      </c>
      <c r="S26" s="14">
        <v>38.98</v>
      </c>
      <c r="T26" s="57">
        <f t="shared" si="4"/>
        <v>10.827777777777778</v>
      </c>
      <c r="U26" s="94"/>
      <c r="V26" s="14"/>
      <c r="W26" s="56"/>
      <c r="X26" s="26"/>
      <c r="Y26" s="59"/>
      <c r="Z26" s="70"/>
      <c r="AA26" s="70"/>
      <c r="AB26" s="71"/>
      <c r="AC26" s="6">
        <f t="shared" si="0"/>
        <v>0</v>
      </c>
      <c r="AD26" s="7" t="str">
        <f t="shared" si="5"/>
        <v> </v>
      </c>
      <c r="AE26" s="8"/>
      <c r="AF26" s="8"/>
      <c r="AG26" s="8"/>
    </row>
    <row r="27" spans="1:33" s="9" customFormat="1" ht="15" customHeight="1">
      <c r="A27" s="71">
        <v>17</v>
      </c>
      <c r="B27" s="12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74"/>
      <c r="O27" s="62">
        <f t="shared" si="1"/>
        <v>8190.025911</v>
      </c>
      <c r="P27" s="14">
        <v>34.29</v>
      </c>
      <c r="Q27" s="63">
        <f t="shared" si="2"/>
        <v>9.525</v>
      </c>
      <c r="R27" s="60">
        <f t="shared" si="3"/>
        <v>9310.213182</v>
      </c>
      <c r="S27" s="14">
        <v>38.98</v>
      </c>
      <c r="T27" s="57">
        <f t="shared" si="4"/>
        <v>10.827777777777778</v>
      </c>
      <c r="U27" s="94"/>
      <c r="V27" s="14"/>
      <c r="W27" s="56"/>
      <c r="X27" s="26"/>
      <c r="Y27" s="59"/>
      <c r="Z27" s="64"/>
      <c r="AA27" s="64"/>
      <c r="AB27" s="65"/>
      <c r="AC27" s="6">
        <f t="shared" si="0"/>
        <v>0</v>
      </c>
      <c r="AD27" s="7" t="str">
        <f t="shared" si="5"/>
        <v> </v>
      </c>
      <c r="AE27" s="8"/>
      <c r="AF27" s="8"/>
      <c r="AG27" s="8"/>
    </row>
    <row r="28" spans="1:33" s="9" customFormat="1" ht="15" customHeight="1">
      <c r="A28" s="71">
        <v>18</v>
      </c>
      <c r="B28" s="12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74"/>
      <c r="O28" s="62">
        <f>P28*238.8459</f>
        <v>8190.025911</v>
      </c>
      <c r="P28" s="14">
        <v>34.29</v>
      </c>
      <c r="Q28" s="63">
        <f t="shared" si="2"/>
        <v>9.525</v>
      </c>
      <c r="R28" s="60">
        <f>S28*238.8459</f>
        <v>9310.213182</v>
      </c>
      <c r="S28" s="14">
        <v>38.98</v>
      </c>
      <c r="T28" s="57">
        <f>S28/3.6</f>
        <v>10.827777777777778</v>
      </c>
      <c r="U28" s="94"/>
      <c r="V28" s="14"/>
      <c r="W28" s="56"/>
      <c r="X28" s="26"/>
      <c r="Y28" s="59"/>
      <c r="Z28" s="70"/>
      <c r="AA28" s="70"/>
      <c r="AB28" s="71"/>
      <c r="AC28" s="6">
        <f t="shared" si="0"/>
        <v>0</v>
      </c>
      <c r="AD28" s="7" t="str">
        <f t="shared" si="5"/>
        <v> </v>
      </c>
      <c r="AE28" s="8"/>
      <c r="AF28" s="8"/>
      <c r="AG28" s="8"/>
    </row>
    <row r="29" spans="1:33" s="9" customFormat="1" ht="15" customHeight="1">
      <c r="A29" s="65">
        <v>19</v>
      </c>
      <c r="B29" s="13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77"/>
      <c r="O29" s="62">
        <f t="shared" si="1"/>
        <v>8190.025911</v>
      </c>
      <c r="P29" s="14">
        <v>34.29</v>
      </c>
      <c r="Q29" s="63">
        <f t="shared" si="2"/>
        <v>9.525</v>
      </c>
      <c r="R29" s="60">
        <f t="shared" si="3"/>
        <v>9310.213182</v>
      </c>
      <c r="S29" s="14">
        <v>38.98</v>
      </c>
      <c r="T29" s="57">
        <f t="shared" si="4"/>
        <v>10.827777777777778</v>
      </c>
      <c r="U29" s="94"/>
      <c r="V29" s="14"/>
      <c r="W29" s="56"/>
      <c r="X29" s="27"/>
      <c r="Y29" s="42"/>
      <c r="Z29" s="64"/>
      <c r="AA29" s="64"/>
      <c r="AB29" s="65"/>
      <c r="AC29" s="6">
        <f t="shared" si="0"/>
        <v>0</v>
      </c>
      <c r="AD29" s="7" t="str">
        <f t="shared" si="5"/>
        <v> </v>
      </c>
      <c r="AE29" s="8"/>
      <c r="AF29" s="8"/>
      <c r="AG29" s="8"/>
    </row>
    <row r="30" spans="1:33" s="9" customFormat="1" ht="15" customHeight="1">
      <c r="A30" s="71">
        <v>20</v>
      </c>
      <c r="B30" s="12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74"/>
      <c r="O30" s="62">
        <f t="shared" si="1"/>
        <v>8190.025911</v>
      </c>
      <c r="P30" s="14">
        <v>34.29</v>
      </c>
      <c r="Q30" s="63">
        <f t="shared" si="2"/>
        <v>9.525</v>
      </c>
      <c r="R30" s="60">
        <f t="shared" si="3"/>
        <v>9310.213182</v>
      </c>
      <c r="S30" s="14">
        <v>38.98</v>
      </c>
      <c r="T30" s="57">
        <f t="shared" si="4"/>
        <v>10.827777777777778</v>
      </c>
      <c r="U30" s="94"/>
      <c r="V30" s="14"/>
      <c r="W30" s="56"/>
      <c r="X30" s="26"/>
      <c r="Y30" s="59"/>
      <c r="Z30" s="70"/>
      <c r="AA30" s="70"/>
      <c r="AB30" s="71"/>
      <c r="AC30" s="6">
        <f t="shared" si="0"/>
        <v>0</v>
      </c>
      <c r="AD30" s="7" t="str">
        <f>IF(AC30=100,"ОК"," ")</f>
        <v> </v>
      </c>
      <c r="AE30" s="8"/>
      <c r="AF30" s="8"/>
      <c r="AG30" s="8"/>
    </row>
    <row r="31" spans="1:33" s="9" customFormat="1" ht="15" customHeight="1">
      <c r="A31" s="65">
        <v>21</v>
      </c>
      <c r="B31" s="13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77"/>
      <c r="O31" s="62">
        <f t="shared" si="1"/>
        <v>8190.025911</v>
      </c>
      <c r="P31" s="14">
        <v>34.29</v>
      </c>
      <c r="Q31" s="63">
        <f t="shared" si="2"/>
        <v>9.525</v>
      </c>
      <c r="R31" s="60">
        <f t="shared" si="3"/>
        <v>9310.213182</v>
      </c>
      <c r="S31" s="14">
        <v>38.98</v>
      </c>
      <c r="T31" s="57">
        <f t="shared" si="4"/>
        <v>10.827777777777778</v>
      </c>
      <c r="U31" s="94"/>
      <c r="V31" s="14"/>
      <c r="W31" s="56"/>
      <c r="X31" s="27"/>
      <c r="Y31" s="42"/>
      <c r="Z31" s="64"/>
      <c r="AA31" s="64"/>
      <c r="AB31" s="65"/>
      <c r="AC31" s="6">
        <f t="shared" si="0"/>
        <v>0</v>
      </c>
      <c r="AD31" s="7" t="str">
        <f t="shared" si="5"/>
        <v> </v>
      </c>
      <c r="AE31" s="8"/>
      <c r="AF31" s="8"/>
      <c r="AG31" s="8"/>
    </row>
    <row r="32" spans="1:33" s="9" customFormat="1" ht="15" customHeight="1">
      <c r="A32" s="71">
        <v>22</v>
      </c>
      <c r="B32" s="129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4"/>
      <c r="O32" s="62">
        <f t="shared" si="1"/>
        <v>8190.025911</v>
      </c>
      <c r="P32" s="14">
        <v>34.29</v>
      </c>
      <c r="Q32" s="63">
        <f t="shared" si="2"/>
        <v>9.525</v>
      </c>
      <c r="R32" s="60">
        <f t="shared" si="3"/>
        <v>9310.213182</v>
      </c>
      <c r="S32" s="14">
        <v>38.98</v>
      </c>
      <c r="T32" s="57">
        <f t="shared" si="4"/>
        <v>10.827777777777778</v>
      </c>
      <c r="U32" s="94"/>
      <c r="V32" s="14"/>
      <c r="W32" s="56"/>
      <c r="X32" s="26">
        <v>3.1</v>
      </c>
      <c r="Y32" s="59">
        <v>-0.2</v>
      </c>
      <c r="Z32" s="105"/>
      <c r="AA32" s="105"/>
      <c r="AB32" s="82"/>
      <c r="AC32" s="6">
        <f t="shared" si="0"/>
        <v>0</v>
      </c>
      <c r="AD32" s="7" t="str">
        <f t="shared" si="5"/>
        <v> </v>
      </c>
      <c r="AE32" s="8"/>
      <c r="AF32" s="8"/>
      <c r="AG32" s="8"/>
    </row>
    <row r="33" spans="1:33" s="9" customFormat="1" ht="15" customHeight="1">
      <c r="A33" s="71">
        <v>23</v>
      </c>
      <c r="B33" s="129">
        <v>89.7727</v>
      </c>
      <c r="C33" s="78">
        <v>4.8063</v>
      </c>
      <c r="D33" s="78">
        <v>0.9343</v>
      </c>
      <c r="E33" s="78">
        <v>0.1076</v>
      </c>
      <c r="F33" s="78">
        <v>0.1536</v>
      </c>
      <c r="G33" s="78">
        <v>0.0046</v>
      </c>
      <c r="H33" s="78">
        <v>0.0426</v>
      </c>
      <c r="I33" s="78">
        <v>0.0316</v>
      </c>
      <c r="J33" s="78">
        <v>0.1402</v>
      </c>
      <c r="K33" s="78">
        <v>0.001</v>
      </c>
      <c r="L33" s="78">
        <v>0.3161</v>
      </c>
      <c r="M33" s="79">
        <v>3.6896</v>
      </c>
      <c r="N33" s="74">
        <v>0.7626</v>
      </c>
      <c r="O33" s="62">
        <f>P33*238.8459</f>
        <v>8192.414369999999</v>
      </c>
      <c r="P33" s="14">
        <v>34.3</v>
      </c>
      <c r="Q33" s="63">
        <f>P33/3.6</f>
        <v>9.527777777777777</v>
      </c>
      <c r="R33" s="60">
        <f>S33*238.8459</f>
        <v>9076.1442</v>
      </c>
      <c r="S33" s="14">
        <v>38</v>
      </c>
      <c r="T33" s="57">
        <f>S33/3.6</f>
        <v>10.555555555555555</v>
      </c>
      <c r="U33" s="94">
        <f>(V33*238.8459)</f>
        <v>11404.891725</v>
      </c>
      <c r="V33" s="14">
        <v>47.75</v>
      </c>
      <c r="W33" s="56">
        <f>V33/3.6</f>
        <v>13.26388888888889</v>
      </c>
      <c r="X33" s="26"/>
      <c r="Y33" s="59"/>
      <c r="Z33" s="105">
        <v>1.74</v>
      </c>
      <c r="AA33" s="105">
        <v>1.12</v>
      </c>
      <c r="AB33" s="82" t="s">
        <v>75</v>
      </c>
      <c r="AC33" s="6">
        <f t="shared" si="0"/>
        <v>100.00019999999999</v>
      </c>
      <c r="AD33" s="7" t="str">
        <f>IF(AC33=100,"ОК"," ")</f>
        <v> </v>
      </c>
      <c r="AE33" s="8"/>
      <c r="AF33" s="8"/>
      <c r="AG33" s="8"/>
    </row>
    <row r="34" spans="1:33" s="9" customFormat="1" ht="15" customHeight="1">
      <c r="A34" s="71">
        <v>24</v>
      </c>
      <c r="B34" s="129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74"/>
      <c r="O34" s="62">
        <f t="shared" si="1"/>
        <v>8192.414369999999</v>
      </c>
      <c r="P34" s="14">
        <v>34.3</v>
      </c>
      <c r="Q34" s="63">
        <f t="shared" si="2"/>
        <v>9.527777777777777</v>
      </c>
      <c r="R34" s="60">
        <f t="shared" si="3"/>
        <v>9076.1442</v>
      </c>
      <c r="S34" s="14">
        <v>38</v>
      </c>
      <c r="T34" s="57">
        <f t="shared" si="4"/>
        <v>10.555555555555555</v>
      </c>
      <c r="U34" s="94"/>
      <c r="V34" s="14"/>
      <c r="W34" s="56"/>
      <c r="X34" s="26"/>
      <c r="Y34" s="59"/>
      <c r="Z34" s="70"/>
      <c r="AA34" s="70"/>
      <c r="AB34" s="71"/>
      <c r="AC34" s="6">
        <f t="shared" si="0"/>
        <v>0</v>
      </c>
      <c r="AD34" s="7" t="str">
        <f t="shared" si="5"/>
        <v> </v>
      </c>
      <c r="AE34" s="8"/>
      <c r="AF34" s="8"/>
      <c r="AG34" s="8"/>
    </row>
    <row r="35" spans="1:33" s="9" customFormat="1" ht="15" customHeight="1">
      <c r="A35" s="71">
        <v>25</v>
      </c>
      <c r="B35" s="12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4"/>
      <c r="O35" s="62">
        <f t="shared" si="1"/>
        <v>8192.414369999999</v>
      </c>
      <c r="P35" s="14">
        <v>34.3</v>
      </c>
      <c r="Q35" s="63">
        <f t="shared" si="2"/>
        <v>9.527777777777777</v>
      </c>
      <c r="R35" s="60">
        <f t="shared" si="3"/>
        <v>9076.1442</v>
      </c>
      <c r="S35" s="14">
        <v>38</v>
      </c>
      <c r="T35" s="57">
        <f t="shared" si="4"/>
        <v>10.555555555555555</v>
      </c>
      <c r="U35" s="94"/>
      <c r="V35" s="14"/>
      <c r="W35" s="56"/>
      <c r="X35" s="26"/>
      <c r="Y35" s="59"/>
      <c r="Z35" s="66"/>
      <c r="AA35" s="66"/>
      <c r="AB35" s="82"/>
      <c r="AC35" s="6">
        <f t="shared" si="0"/>
        <v>0</v>
      </c>
      <c r="AD35" s="7" t="str">
        <f t="shared" si="5"/>
        <v> </v>
      </c>
      <c r="AE35" s="8"/>
      <c r="AF35" s="8"/>
      <c r="AG35" s="8"/>
    </row>
    <row r="36" spans="1:33" s="9" customFormat="1" ht="15" customHeight="1">
      <c r="A36" s="65">
        <v>26</v>
      </c>
      <c r="B36" s="13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77"/>
      <c r="O36" s="62">
        <f t="shared" si="1"/>
        <v>8192.414369999999</v>
      </c>
      <c r="P36" s="14">
        <v>34.3</v>
      </c>
      <c r="Q36" s="63">
        <f t="shared" si="2"/>
        <v>9.527777777777777</v>
      </c>
      <c r="R36" s="60">
        <f t="shared" si="3"/>
        <v>9076.1442</v>
      </c>
      <c r="S36" s="14">
        <v>38</v>
      </c>
      <c r="T36" s="57">
        <f t="shared" si="4"/>
        <v>10.555555555555555</v>
      </c>
      <c r="U36" s="94"/>
      <c r="V36" s="14"/>
      <c r="W36" s="56"/>
      <c r="X36" s="27">
        <v>3.5</v>
      </c>
      <c r="Y36" s="42">
        <v>7</v>
      </c>
      <c r="Z36" s="64"/>
      <c r="AA36" s="64"/>
      <c r="AB36" s="65"/>
      <c r="AC36" s="6">
        <f t="shared" si="0"/>
        <v>0</v>
      </c>
      <c r="AD36" s="7" t="str">
        <f t="shared" si="5"/>
        <v> </v>
      </c>
      <c r="AE36" s="8"/>
      <c r="AF36" s="8"/>
      <c r="AG36" s="8"/>
    </row>
    <row r="37" spans="1:33" s="9" customFormat="1" ht="15" customHeight="1">
      <c r="A37" s="71">
        <v>27</v>
      </c>
      <c r="B37" s="129">
        <v>89.7758</v>
      </c>
      <c r="C37" s="78">
        <v>4.8079</v>
      </c>
      <c r="D37" s="78">
        <v>0.9405</v>
      </c>
      <c r="E37" s="78">
        <v>0.1092</v>
      </c>
      <c r="F37" s="78">
        <v>0.1557</v>
      </c>
      <c r="G37" s="78">
        <v>0.0047</v>
      </c>
      <c r="H37" s="78">
        <v>0.0444</v>
      </c>
      <c r="I37" s="78">
        <v>0.0329</v>
      </c>
      <c r="J37" s="78">
        <v>0.1404</v>
      </c>
      <c r="K37" s="78">
        <v>0.001</v>
      </c>
      <c r="L37" s="78">
        <v>0.3195</v>
      </c>
      <c r="M37" s="79">
        <v>3.668</v>
      </c>
      <c r="N37" s="74">
        <v>0.7626</v>
      </c>
      <c r="O37" s="62">
        <f t="shared" si="1"/>
        <v>8197.191288</v>
      </c>
      <c r="P37" s="14">
        <v>34.32</v>
      </c>
      <c r="Q37" s="63">
        <f t="shared" si="2"/>
        <v>9.533333333333333</v>
      </c>
      <c r="R37" s="60">
        <f t="shared" si="3"/>
        <v>9080.921118</v>
      </c>
      <c r="S37" s="14">
        <v>38.02</v>
      </c>
      <c r="T37" s="57">
        <f t="shared" si="4"/>
        <v>10.561111111111112</v>
      </c>
      <c r="U37" s="94">
        <f>(V37*238.8459)</f>
        <v>11412.057102</v>
      </c>
      <c r="V37" s="14">
        <v>47.78</v>
      </c>
      <c r="W37" s="56">
        <f>V37/3.6</f>
        <v>13.272222222222222</v>
      </c>
      <c r="X37" s="26"/>
      <c r="Y37" s="59"/>
      <c r="Z37" s="70"/>
      <c r="AA37" s="70"/>
      <c r="AB37" s="71"/>
      <c r="AC37" s="6">
        <f t="shared" si="0"/>
        <v>100.00000000000001</v>
      </c>
      <c r="AD37" s="7" t="str">
        <f t="shared" si="5"/>
        <v>ОК</v>
      </c>
      <c r="AE37" s="8"/>
      <c r="AF37" s="8"/>
      <c r="AG37" s="8"/>
    </row>
    <row r="38" spans="1:33" s="9" customFormat="1" ht="15" customHeight="1">
      <c r="A38" s="65">
        <v>28</v>
      </c>
      <c r="B38" s="13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77"/>
      <c r="O38" s="62">
        <f t="shared" si="1"/>
        <v>8197.191288</v>
      </c>
      <c r="P38" s="14">
        <v>34.32</v>
      </c>
      <c r="Q38" s="63">
        <f t="shared" si="2"/>
        <v>9.533333333333333</v>
      </c>
      <c r="R38" s="60">
        <f t="shared" si="3"/>
        <v>9080.921118</v>
      </c>
      <c r="S38" s="14">
        <v>38.02</v>
      </c>
      <c r="T38" s="57">
        <f t="shared" si="4"/>
        <v>10.561111111111112</v>
      </c>
      <c r="U38" s="94"/>
      <c r="V38" s="14"/>
      <c r="W38" s="56"/>
      <c r="X38" s="27"/>
      <c r="Y38" s="42"/>
      <c r="Z38" s="64"/>
      <c r="AA38" s="64"/>
      <c r="AB38" s="65"/>
      <c r="AC38" s="6">
        <f t="shared" si="0"/>
        <v>0</v>
      </c>
      <c r="AD38" s="7" t="str">
        <f t="shared" si="5"/>
        <v> </v>
      </c>
      <c r="AE38" s="8"/>
      <c r="AF38" s="8"/>
      <c r="AG38" s="8"/>
    </row>
    <row r="39" spans="1:33" s="9" customFormat="1" ht="15" customHeight="1">
      <c r="A39" s="71">
        <v>29</v>
      </c>
      <c r="B39" s="129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74"/>
      <c r="O39" s="62">
        <f t="shared" si="1"/>
        <v>8197.191288</v>
      </c>
      <c r="P39" s="14">
        <v>34.32</v>
      </c>
      <c r="Q39" s="63">
        <f t="shared" si="2"/>
        <v>9.533333333333333</v>
      </c>
      <c r="R39" s="60">
        <f t="shared" si="3"/>
        <v>9080.921118</v>
      </c>
      <c r="S39" s="14">
        <v>38.02</v>
      </c>
      <c r="T39" s="57">
        <f t="shared" si="4"/>
        <v>10.561111111111112</v>
      </c>
      <c r="U39" s="94"/>
      <c r="V39" s="14"/>
      <c r="W39" s="56"/>
      <c r="X39" s="26"/>
      <c r="Y39" s="59"/>
      <c r="Z39" s="70"/>
      <c r="AA39" s="70"/>
      <c r="AB39" s="71"/>
      <c r="AC39" s="6">
        <f t="shared" si="0"/>
        <v>0</v>
      </c>
      <c r="AD39" s="7" t="str">
        <f t="shared" si="5"/>
        <v> </v>
      </c>
      <c r="AE39" s="8"/>
      <c r="AF39" s="8"/>
      <c r="AG39" s="8"/>
    </row>
    <row r="40" spans="1:33" s="9" customFormat="1" ht="15" customHeight="1" thickBot="1">
      <c r="A40" s="83">
        <v>30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134"/>
      <c r="O40" s="135">
        <f t="shared" si="1"/>
        <v>8197.191288</v>
      </c>
      <c r="P40" s="136">
        <v>34.32</v>
      </c>
      <c r="Q40" s="137">
        <f t="shared" si="2"/>
        <v>9.533333333333333</v>
      </c>
      <c r="R40" s="138">
        <f t="shared" si="3"/>
        <v>9080.921118</v>
      </c>
      <c r="S40" s="136">
        <v>38.02</v>
      </c>
      <c r="T40" s="139">
        <f t="shared" si="4"/>
        <v>10.561111111111112</v>
      </c>
      <c r="U40" s="140"/>
      <c r="V40" s="136"/>
      <c r="W40" s="137"/>
      <c r="X40" s="141"/>
      <c r="Y40" s="142"/>
      <c r="Z40" s="143"/>
      <c r="AA40" s="143"/>
      <c r="AB40" s="144"/>
      <c r="AC40" s="6">
        <f t="shared" si="0"/>
        <v>0</v>
      </c>
      <c r="AD40" s="7"/>
      <c r="AE40" s="8"/>
      <c r="AF40" s="8"/>
      <c r="AG40" s="8"/>
    </row>
    <row r="41" spans="1:33" ht="15" customHeight="1" thickBot="1">
      <c r="A41" s="193" t="s">
        <v>68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  <c r="O41" s="163">
        <f>SUMPRODUCT(O11:O40,' розрахунок'!D7:D36)/' розрахунок'!D37</f>
        <v>8217.067967416926</v>
      </c>
      <c r="P41" s="161">
        <f>SUMPRODUCT(P11:P40,' розрахунок'!D7:D36)/' розрахунок'!D37</f>
        <v>34.403219680207734</v>
      </c>
      <c r="Q41" s="161">
        <f>SUMPRODUCT(Q11:Q40,' розрахунок'!D7:D36)/' розрахунок'!D37</f>
        <v>9.556449911168816</v>
      </c>
      <c r="R41" s="163">
        <f>SUMPRODUCT(R11:R40,' розрахунок'!D7:D36)/' розрахунок'!D37</f>
        <v>9183.873337344818</v>
      </c>
      <c r="S41" s="161">
        <f>SUMPRODUCT(S11:S40,' розрахунок'!D7:D36)/' розрахунок'!D37</f>
        <v>38.45104034586659</v>
      </c>
      <c r="T41" s="161">
        <f>SUMPRODUCT(T11:T40,' розрахунок'!D7:D36)/' розрахунок'!D37</f>
        <v>10.680844540518502</v>
      </c>
      <c r="U41" s="182"/>
      <c r="V41" s="183"/>
      <c r="W41" s="183"/>
      <c r="X41" s="183"/>
      <c r="Y41" s="183"/>
      <c r="Z41" s="183"/>
      <c r="AA41" s="183"/>
      <c r="AB41" s="184"/>
      <c r="AC41" s="93"/>
      <c r="AD41" s="4"/>
      <c r="AE41" s="3"/>
      <c r="AF41" s="3"/>
      <c r="AG41" s="3"/>
    </row>
    <row r="42" spans="1:29" ht="19.5" customHeight="1" thickBot="1">
      <c r="A42" s="119"/>
      <c r="B42" s="2"/>
      <c r="C42" s="2"/>
      <c r="D42" s="2"/>
      <c r="E42" s="2"/>
      <c r="F42" s="2"/>
      <c r="G42" s="2"/>
      <c r="H42" s="165" t="s">
        <v>2</v>
      </c>
      <c r="I42" s="166"/>
      <c r="J42" s="166"/>
      <c r="K42" s="166"/>
      <c r="L42" s="166"/>
      <c r="M42" s="166"/>
      <c r="N42" s="167"/>
      <c r="O42" s="164"/>
      <c r="P42" s="162"/>
      <c r="Q42" s="162"/>
      <c r="R42" s="164"/>
      <c r="S42" s="162"/>
      <c r="T42" s="162"/>
      <c r="U42" s="155"/>
      <c r="V42" s="156"/>
      <c r="W42" s="156"/>
      <c r="X42" s="156"/>
      <c r="Y42" s="156"/>
      <c r="Z42" s="156"/>
      <c r="AA42" s="156"/>
      <c r="AB42" s="157"/>
      <c r="AC42" s="34"/>
    </row>
    <row r="43" spans="1:29" ht="22.5" customHeight="1">
      <c r="A43" s="11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111"/>
      <c r="T43" s="34"/>
      <c r="U43" s="153"/>
      <c r="V43" s="153"/>
      <c r="W43" s="153"/>
      <c r="X43" s="153"/>
      <c r="Y43" s="153"/>
      <c r="Z43" s="153"/>
      <c r="AA43" s="153"/>
      <c r="AB43" s="154"/>
      <c r="AC43" s="34"/>
    </row>
    <row r="44" spans="1:29" ht="22.5" customHeight="1">
      <c r="A44" s="11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110"/>
      <c r="V44" s="110"/>
      <c r="W44" s="110"/>
      <c r="X44" s="110"/>
      <c r="Y44" s="110"/>
      <c r="Z44" s="110"/>
      <c r="AA44" s="110"/>
      <c r="AB44" s="120"/>
      <c r="AC44" s="34"/>
    </row>
    <row r="45" spans="1:29" ht="14.25">
      <c r="A45" s="118"/>
      <c r="B45" s="152" t="s">
        <v>77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21"/>
      <c r="AC45" s="34"/>
    </row>
    <row r="46" spans="1:29" ht="14.25">
      <c r="A46" s="118"/>
      <c r="B46" s="34"/>
      <c r="C46" s="38" t="s">
        <v>3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 t="s">
        <v>4</v>
      </c>
      <c r="P46" s="34"/>
      <c r="Q46" s="34"/>
      <c r="R46" s="38" t="s">
        <v>5</v>
      </c>
      <c r="S46" s="34"/>
      <c r="T46" s="34"/>
      <c r="U46" s="34"/>
      <c r="V46" s="38" t="s">
        <v>6</v>
      </c>
      <c r="W46" s="34"/>
      <c r="X46" s="34"/>
      <c r="Y46" s="34"/>
      <c r="Z46" s="34"/>
      <c r="AA46" s="34"/>
      <c r="AB46" s="121"/>
      <c r="AC46" s="34"/>
    </row>
    <row r="47" spans="1:29" ht="14.25">
      <c r="A47" s="118"/>
      <c r="B47" s="152" t="s">
        <v>76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21"/>
      <c r="AC47" s="34"/>
    </row>
    <row r="48" spans="1:29" ht="14.25">
      <c r="A48" s="118"/>
      <c r="B48" s="34"/>
      <c r="C48" s="38" t="s">
        <v>23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8" t="s">
        <v>4</v>
      </c>
      <c r="P48" s="34"/>
      <c r="Q48" s="34"/>
      <c r="R48" s="38" t="s">
        <v>5</v>
      </c>
      <c r="S48" s="34"/>
      <c r="T48" s="34"/>
      <c r="U48" s="34"/>
      <c r="V48" s="38" t="s">
        <v>6</v>
      </c>
      <c r="W48" s="34"/>
      <c r="X48" s="34"/>
      <c r="Y48" s="34"/>
      <c r="Z48" s="34"/>
      <c r="AA48" s="34"/>
      <c r="AB48" s="121"/>
      <c r="AC48" s="34"/>
    </row>
    <row r="49" spans="1:29" ht="14.25">
      <c r="A49" s="11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21"/>
      <c r="AC49" s="34"/>
    </row>
    <row r="50" spans="1:29" ht="14.25">
      <c r="A50" s="122"/>
      <c r="B50" s="123"/>
      <c r="C50" s="124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4"/>
      <c r="P50" s="123"/>
      <c r="Q50" s="123"/>
      <c r="R50" s="124"/>
      <c r="S50" s="123"/>
      <c r="T50" s="123"/>
      <c r="U50" s="123"/>
      <c r="V50" s="124"/>
      <c r="W50" s="123"/>
      <c r="X50" s="123"/>
      <c r="Y50" s="123"/>
      <c r="Z50" s="123"/>
      <c r="AA50" s="123"/>
      <c r="AB50" s="125"/>
      <c r="AC50" s="34"/>
    </row>
    <row r="51" spans="1:29" ht="14.2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31" ht="14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ht="14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ht="14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ht="14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ht="14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</sheetData>
  <sheetProtection/>
  <mergeCells count="48">
    <mergeCell ref="Z1:AB1"/>
    <mergeCell ref="X5:Y5"/>
    <mergeCell ref="G3:Y3"/>
    <mergeCell ref="AA5:AB5"/>
    <mergeCell ref="V5:W5"/>
    <mergeCell ref="M4:R4"/>
    <mergeCell ref="G9:G10"/>
    <mergeCell ref="H9:H10"/>
    <mergeCell ref="K5:Q5"/>
    <mergeCell ref="G1:Y1"/>
    <mergeCell ref="G2:Y2"/>
    <mergeCell ref="B7:M8"/>
    <mergeCell ref="U41:AB41"/>
    <mergeCell ref="AB7:AB10"/>
    <mergeCell ref="I9:I10"/>
    <mergeCell ref="AA7:AA10"/>
    <mergeCell ref="Y7:Y10"/>
    <mergeCell ref="X7:X10"/>
    <mergeCell ref="N7:W7"/>
    <mergeCell ref="A41:N41"/>
    <mergeCell ref="O9:Q9"/>
    <mergeCell ref="R9:T9"/>
    <mergeCell ref="A7:A10"/>
    <mergeCell ref="U9:W9"/>
    <mergeCell ref="O8:W8"/>
    <mergeCell ref="B9:B10"/>
    <mergeCell ref="C9:C10"/>
    <mergeCell ref="K9:K10"/>
    <mergeCell ref="F9:F10"/>
    <mergeCell ref="M9:M10"/>
    <mergeCell ref="E9:E10"/>
    <mergeCell ref="D9:D10"/>
    <mergeCell ref="H42:N42"/>
    <mergeCell ref="P41:P42"/>
    <mergeCell ref="Q41:Q42"/>
    <mergeCell ref="R41:R42"/>
    <mergeCell ref="J9:J10"/>
    <mergeCell ref="N8:N10"/>
    <mergeCell ref="Z7:Z10"/>
    <mergeCell ref="B45:AA45"/>
    <mergeCell ref="B47:AA47"/>
    <mergeCell ref="U43:AB43"/>
    <mergeCell ref="U42:AB42"/>
    <mergeCell ref="B49:AA49"/>
    <mergeCell ref="L9:L10"/>
    <mergeCell ref="S41:S42"/>
    <mergeCell ref="T41:T42"/>
    <mergeCell ref="O41:O42"/>
  </mergeCells>
  <printOptions horizontalCentered="1" verticalCentered="1"/>
  <pageMargins left="0.2362204724409449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="85" zoomScaleNormal="85" zoomScalePageLayoutView="0" workbookViewId="0" topLeftCell="A28">
      <selection activeCell="C39" sqref="C39"/>
    </sheetView>
  </sheetViews>
  <sheetFormatPr defaultColWidth="9.140625" defaultRowHeight="15"/>
  <cols>
    <col min="1" max="1" width="18.140625" style="0" customWidth="1"/>
    <col min="3" max="3" width="34.57421875" style="0" customWidth="1"/>
    <col min="4" max="4" width="15.28125" style="0" customWidth="1"/>
  </cols>
  <sheetData>
    <row r="1" spans="1:2" ht="14.25">
      <c r="A1" s="214"/>
      <c r="B1" s="214"/>
    </row>
    <row r="2" spans="1:3" ht="14.25">
      <c r="A2" s="44" t="s">
        <v>60</v>
      </c>
      <c r="B2" s="44"/>
      <c r="C2" s="44"/>
    </row>
    <row r="3" ht="15" thickBot="1"/>
    <row r="4" spans="1:4" ht="23.25" customHeight="1" thickBot="1">
      <c r="A4" s="215" t="s">
        <v>0</v>
      </c>
      <c r="B4" s="218" t="s">
        <v>31</v>
      </c>
      <c r="C4" s="46" t="s">
        <v>59</v>
      </c>
      <c r="D4" s="211" t="s">
        <v>32</v>
      </c>
    </row>
    <row r="5" spans="1:4" ht="48" customHeight="1" thickBot="1">
      <c r="A5" s="216"/>
      <c r="B5" s="219"/>
      <c r="C5" s="47" t="s">
        <v>43</v>
      </c>
      <c r="D5" s="212"/>
    </row>
    <row r="6" spans="1:4" ht="75" customHeight="1" thickBot="1">
      <c r="A6" s="217"/>
      <c r="B6" s="219"/>
      <c r="C6" s="98" t="s">
        <v>58</v>
      </c>
      <c r="D6" s="213"/>
    </row>
    <row r="7" spans="1:4" ht="14.25">
      <c r="A7" s="16">
        <v>1</v>
      </c>
      <c r="B7" s="58">
        <f>паспорт!S11</f>
        <v>37.98</v>
      </c>
      <c r="C7" s="106">
        <v>6.4224</v>
      </c>
      <c r="D7" s="99">
        <f>C7</f>
        <v>6.4224</v>
      </c>
    </row>
    <row r="8" spans="1:4" ht="14.25">
      <c r="A8" s="17">
        <v>2</v>
      </c>
      <c r="B8" s="61">
        <f>паспорт!S12</f>
        <v>37.99</v>
      </c>
      <c r="C8" s="107">
        <v>6.9752</v>
      </c>
      <c r="D8" s="100">
        <f aca="true" t="shared" si="0" ref="D8:D36">C8</f>
        <v>6.9752</v>
      </c>
    </row>
    <row r="9" spans="1:4" ht="14.25">
      <c r="A9" s="17">
        <v>3</v>
      </c>
      <c r="B9" s="61">
        <f>паспорт!S13</f>
        <v>37.99</v>
      </c>
      <c r="C9" s="107">
        <v>7.7586</v>
      </c>
      <c r="D9" s="100">
        <f t="shared" si="0"/>
        <v>7.7586</v>
      </c>
    </row>
    <row r="10" spans="1:4" ht="14.25">
      <c r="A10" s="17">
        <v>4</v>
      </c>
      <c r="B10" s="61">
        <f>паспорт!S14</f>
        <v>37.99</v>
      </c>
      <c r="C10" s="107">
        <v>7.1068</v>
      </c>
      <c r="D10" s="100">
        <f t="shared" si="0"/>
        <v>7.1068</v>
      </c>
    </row>
    <row r="11" spans="1:4" ht="14.25">
      <c r="A11" s="17">
        <v>5</v>
      </c>
      <c r="B11" s="61">
        <f>паспорт!S15</f>
        <v>37.99</v>
      </c>
      <c r="C11" s="107">
        <v>6.6922</v>
      </c>
      <c r="D11" s="100">
        <f t="shared" si="0"/>
        <v>6.6922</v>
      </c>
    </row>
    <row r="12" spans="1:4" ht="14.25">
      <c r="A12" s="17">
        <v>6</v>
      </c>
      <c r="B12" s="61">
        <f>паспорт!S16</f>
        <v>37.99</v>
      </c>
      <c r="C12" s="107">
        <v>4.9821</v>
      </c>
      <c r="D12" s="100">
        <f t="shared" si="0"/>
        <v>4.9821</v>
      </c>
    </row>
    <row r="13" spans="1:4" ht="14.25">
      <c r="A13" s="17">
        <v>7</v>
      </c>
      <c r="B13" s="61">
        <f>паспорт!S17</f>
        <v>37.99</v>
      </c>
      <c r="C13" s="107">
        <v>4.8991999999999996</v>
      </c>
      <c r="D13" s="100">
        <f t="shared" si="0"/>
        <v>4.8991999999999996</v>
      </c>
    </row>
    <row r="14" spans="1:4" ht="14.25">
      <c r="A14" s="17">
        <v>8</v>
      </c>
      <c r="B14" s="61">
        <f>паспорт!S18</f>
        <v>37.99</v>
      </c>
      <c r="C14" s="107">
        <v>6.2417</v>
      </c>
      <c r="D14" s="100">
        <f t="shared" si="0"/>
        <v>6.2417</v>
      </c>
    </row>
    <row r="15" spans="1:4" ht="14.25">
      <c r="A15" s="17">
        <v>9</v>
      </c>
      <c r="B15" s="61">
        <f>паспорт!S19</f>
        <v>38.86</v>
      </c>
      <c r="C15" s="107">
        <v>6.5184</v>
      </c>
      <c r="D15" s="100">
        <f t="shared" si="0"/>
        <v>6.5184</v>
      </c>
    </row>
    <row r="16" spans="1:4" ht="14.25">
      <c r="A16" s="17">
        <v>10</v>
      </c>
      <c r="B16" s="61">
        <f>паспорт!S20</f>
        <v>38.86</v>
      </c>
      <c r="C16" s="107">
        <v>6.2701</v>
      </c>
      <c r="D16" s="100">
        <f t="shared" si="0"/>
        <v>6.2701</v>
      </c>
    </row>
    <row r="17" spans="1:4" ht="14.25">
      <c r="A17" s="17">
        <v>11</v>
      </c>
      <c r="B17" s="61">
        <f>паспорт!S21</f>
        <v>38.86</v>
      </c>
      <c r="C17" s="107">
        <v>6.371</v>
      </c>
      <c r="D17" s="100">
        <f t="shared" si="0"/>
        <v>6.371</v>
      </c>
    </row>
    <row r="18" spans="1:4" ht="14.25">
      <c r="A18" s="17">
        <v>12</v>
      </c>
      <c r="B18" s="61">
        <f>паспорт!S22</f>
        <v>38.86</v>
      </c>
      <c r="C18" s="107">
        <v>5.5508999999999995</v>
      </c>
      <c r="D18" s="100">
        <f t="shared" si="0"/>
        <v>5.5508999999999995</v>
      </c>
    </row>
    <row r="19" spans="1:4" ht="14.25">
      <c r="A19" s="17">
        <v>13</v>
      </c>
      <c r="B19" s="61">
        <f>паспорт!S23</f>
        <v>38.98</v>
      </c>
      <c r="C19" s="107">
        <v>5.9768</v>
      </c>
      <c r="D19" s="100">
        <f t="shared" si="0"/>
        <v>5.9768</v>
      </c>
    </row>
    <row r="20" spans="1:4" ht="14.25">
      <c r="A20" s="17">
        <v>14</v>
      </c>
      <c r="B20" s="61">
        <f>паспорт!S24</f>
        <v>38.98</v>
      </c>
      <c r="C20" s="107">
        <v>6.5887</v>
      </c>
      <c r="D20" s="100">
        <f t="shared" si="0"/>
        <v>6.5887</v>
      </c>
    </row>
    <row r="21" spans="1:4" ht="14.25">
      <c r="A21" s="17">
        <v>15</v>
      </c>
      <c r="B21" s="61">
        <f>паспорт!S25</f>
        <v>38.98</v>
      </c>
      <c r="C21" s="107">
        <v>7.1516</v>
      </c>
      <c r="D21" s="100">
        <f t="shared" si="0"/>
        <v>7.1516</v>
      </c>
    </row>
    <row r="22" spans="1:4" ht="14.25">
      <c r="A22" s="18">
        <v>16</v>
      </c>
      <c r="B22" s="61">
        <f>паспорт!S26</f>
        <v>38.98</v>
      </c>
      <c r="C22" s="107">
        <v>6.6228</v>
      </c>
      <c r="D22" s="100">
        <f t="shared" si="0"/>
        <v>6.6228</v>
      </c>
    </row>
    <row r="23" spans="1:4" ht="14.25">
      <c r="A23" s="18">
        <v>17</v>
      </c>
      <c r="B23" s="61">
        <f>паспорт!S27</f>
        <v>38.98</v>
      </c>
      <c r="C23" s="107">
        <v>6.584</v>
      </c>
      <c r="D23" s="100">
        <f t="shared" si="0"/>
        <v>6.584</v>
      </c>
    </row>
    <row r="24" spans="1:4" ht="14.25">
      <c r="A24" s="18">
        <v>18</v>
      </c>
      <c r="B24" s="61">
        <f>паспорт!S28</f>
        <v>38.98</v>
      </c>
      <c r="C24" s="107">
        <v>6.5145</v>
      </c>
      <c r="D24" s="100">
        <f t="shared" si="0"/>
        <v>6.5145</v>
      </c>
    </row>
    <row r="25" spans="1:4" ht="14.25">
      <c r="A25" s="18">
        <v>19</v>
      </c>
      <c r="B25" s="61">
        <f>паспорт!S29</f>
        <v>38.98</v>
      </c>
      <c r="C25" s="107">
        <v>6.0085</v>
      </c>
      <c r="D25" s="100">
        <f t="shared" si="0"/>
        <v>6.0085</v>
      </c>
    </row>
    <row r="26" spans="1:4" ht="14.25">
      <c r="A26" s="18">
        <v>20</v>
      </c>
      <c r="B26" s="61">
        <f>паспорт!S30</f>
        <v>38.98</v>
      </c>
      <c r="C26" s="107">
        <v>5.3015</v>
      </c>
      <c r="D26" s="100">
        <f t="shared" si="0"/>
        <v>5.3015</v>
      </c>
    </row>
    <row r="27" spans="1:4" ht="14.25">
      <c r="A27" s="18">
        <v>21</v>
      </c>
      <c r="B27" s="61">
        <f>паспорт!S31</f>
        <v>38.98</v>
      </c>
      <c r="C27" s="107">
        <v>6.8986</v>
      </c>
      <c r="D27" s="100">
        <f t="shared" si="0"/>
        <v>6.8986</v>
      </c>
    </row>
    <row r="28" spans="1:4" ht="14.25">
      <c r="A28" s="18">
        <v>22</v>
      </c>
      <c r="B28" s="61">
        <f>паспорт!S32</f>
        <v>38.98</v>
      </c>
      <c r="C28" s="107">
        <v>5.785699999999999</v>
      </c>
      <c r="D28" s="100">
        <f t="shared" si="0"/>
        <v>5.785699999999999</v>
      </c>
    </row>
    <row r="29" spans="1:4" ht="14.25">
      <c r="A29" s="18">
        <v>23</v>
      </c>
      <c r="B29" s="61">
        <f>паспорт!S33</f>
        <v>38</v>
      </c>
      <c r="C29" s="107">
        <v>6.5221</v>
      </c>
      <c r="D29" s="100">
        <f t="shared" si="0"/>
        <v>6.5221</v>
      </c>
    </row>
    <row r="30" spans="1:4" ht="14.25">
      <c r="A30" s="18">
        <v>24</v>
      </c>
      <c r="B30" s="61">
        <f>паспорт!S34</f>
        <v>38</v>
      </c>
      <c r="C30" s="107">
        <v>5.9397</v>
      </c>
      <c r="D30" s="100">
        <f t="shared" si="0"/>
        <v>5.9397</v>
      </c>
    </row>
    <row r="31" spans="1:4" ht="14.25">
      <c r="A31" s="18">
        <v>25</v>
      </c>
      <c r="B31" s="61">
        <f>паспорт!S35</f>
        <v>38</v>
      </c>
      <c r="C31" s="107">
        <v>5.974</v>
      </c>
      <c r="D31" s="100">
        <f t="shared" si="0"/>
        <v>5.974</v>
      </c>
    </row>
    <row r="32" spans="1:4" ht="14.25">
      <c r="A32" s="18">
        <v>26</v>
      </c>
      <c r="B32" s="61">
        <f>паспорт!S36</f>
        <v>38</v>
      </c>
      <c r="C32" s="107">
        <v>5.2772</v>
      </c>
      <c r="D32" s="100">
        <f t="shared" si="0"/>
        <v>5.2772</v>
      </c>
    </row>
    <row r="33" spans="1:4" ht="14.25">
      <c r="A33" s="18">
        <v>27</v>
      </c>
      <c r="B33" s="61">
        <f>паспорт!S37</f>
        <v>38.02</v>
      </c>
      <c r="C33" s="107">
        <v>6.3981</v>
      </c>
      <c r="D33" s="100">
        <f t="shared" si="0"/>
        <v>6.3981</v>
      </c>
    </row>
    <row r="34" spans="1:4" ht="14.25">
      <c r="A34" s="18">
        <v>28</v>
      </c>
      <c r="B34" s="61">
        <f>паспорт!S38</f>
        <v>38.02</v>
      </c>
      <c r="C34" s="107">
        <v>4.8586</v>
      </c>
      <c r="D34" s="100">
        <f t="shared" si="0"/>
        <v>4.8586</v>
      </c>
    </row>
    <row r="35" spans="1:4" ht="14.25">
      <c r="A35" s="18">
        <v>29</v>
      </c>
      <c r="B35" s="61">
        <f>паспорт!S39</f>
        <v>38.02</v>
      </c>
      <c r="C35" s="108">
        <v>5.7432</v>
      </c>
      <c r="D35" s="100">
        <f t="shared" si="0"/>
        <v>5.7432</v>
      </c>
    </row>
    <row r="36" spans="1:4" ht="15" thickBot="1">
      <c r="A36" s="18">
        <v>30</v>
      </c>
      <c r="B36" s="61">
        <f>паспорт!S40</f>
        <v>38.02</v>
      </c>
      <c r="C36" s="109">
        <v>4.6918999999999995</v>
      </c>
      <c r="D36" s="101">
        <f t="shared" si="0"/>
        <v>4.6918999999999995</v>
      </c>
    </row>
    <row r="37" spans="1:4" ht="29.25" customHeight="1" thickBot="1">
      <c r="A37" s="22" t="s">
        <v>32</v>
      </c>
      <c r="B37" s="23"/>
      <c r="C37" s="54">
        <f>SUM(C7:C36)</f>
        <v>184.62609999999995</v>
      </c>
      <c r="D37" s="55">
        <f>SUM(D7:D36)</f>
        <v>184.62609999999995</v>
      </c>
    </row>
    <row r="38" spans="1:4" s="19" customFormat="1" ht="27" customHeight="1" thickBot="1">
      <c r="A38" s="20" t="s">
        <v>33</v>
      </c>
      <c r="B38" s="21"/>
      <c r="C38" s="29">
        <f>SUMPRODUCT(B7:B36,C7:C36)</f>
        <v>7099.065619999998</v>
      </c>
      <c r="D38" s="39">
        <f>SUMPRODUCT(B7:B36,D7:D36)</f>
        <v>7099.065619999998</v>
      </c>
    </row>
    <row r="39" spans="1:4" ht="60" customHeight="1" thickBot="1">
      <c r="A39" s="25" t="s">
        <v>35</v>
      </c>
      <c r="B39" s="15"/>
      <c r="C39" s="30">
        <f>C38/C37</f>
        <v>38.45104034586659</v>
      </c>
      <c r="D39" s="41">
        <f>D38/D37</f>
        <v>38.45104034586659</v>
      </c>
    </row>
    <row r="40" spans="1:4" ht="60" customHeight="1" thickBot="1">
      <c r="A40" s="25" t="s">
        <v>34</v>
      </c>
      <c r="B40" s="24"/>
      <c r="C40" s="31">
        <f>C39*238.8459</f>
        <v>9183.873337344816</v>
      </c>
      <c r="D40" s="40">
        <f>D39*238.8459</f>
        <v>9183.873337344816</v>
      </c>
    </row>
    <row r="41" spans="1:4" ht="60" customHeight="1" thickBot="1">
      <c r="A41" s="25" t="s">
        <v>36</v>
      </c>
      <c r="B41" s="95"/>
      <c r="C41" s="96">
        <f>C39/3.6</f>
        <v>10.680844540518496</v>
      </c>
      <c r="D41" s="97">
        <f>D39/3.6</f>
        <v>10.680844540518496</v>
      </c>
    </row>
    <row r="43" ht="14.25">
      <c r="A43" s="32"/>
    </row>
  </sheetData>
  <sheetProtection/>
  <mergeCells count="4">
    <mergeCell ref="D4:D6"/>
    <mergeCell ref="A1:B1"/>
    <mergeCell ref="A4:A6"/>
    <mergeCell ref="B4:B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33" customWidth="1"/>
    <col min="2" max="2" width="26.8515625" style="33" customWidth="1"/>
    <col min="3" max="3" width="21.140625" style="33" customWidth="1"/>
    <col min="4" max="4" width="21.421875" style="33" customWidth="1"/>
    <col min="5" max="5" width="22.00390625" style="33" customWidth="1"/>
    <col min="6" max="6" width="12.7109375" style="33" customWidth="1"/>
    <col min="7" max="16384" width="9.140625" style="33" customWidth="1"/>
  </cols>
  <sheetData>
    <row r="1" spans="1:2" ht="13.5">
      <c r="A1" s="222"/>
      <c r="B1" s="222"/>
    </row>
    <row r="2" spans="1:6" ht="13.5">
      <c r="A2" s="49" t="s">
        <v>64</v>
      </c>
      <c r="B2" s="49"/>
      <c r="C2" s="49"/>
      <c r="D2" s="49"/>
      <c r="E2" s="44"/>
      <c r="F2" s="44"/>
    </row>
    <row r="3" ht="14.25" thickBot="1"/>
    <row r="4" spans="1:5" ht="34.5" customHeight="1" thickBot="1">
      <c r="A4" s="228" t="s">
        <v>48</v>
      </c>
      <c r="B4" s="228" t="s">
        <v>49</v>
      </c>
      <c r="C4" s="225" t="s">
        <v>47</v>
      </c>
      <c r="D4" s="226"/>
      <c r="E4" s="227"/>
    </row>
    <row r="5" spans="1:5" ht="24" customHeight="1" thickBot="1">
      <c r="A5" s="229"/>
      <c r="B5" s="229"/>
      <c r="C5" s="48" t="s">
        <v>44</v>
      </c>
      <c r="D5" s="45" t="s">
        <v>45</v>
      </c>
      <c r="E5" s="48" t="s">
        <v>46</v>
      </c>
    </row>
    <row r="6" spans="1:5" ht="19.5" customHeight="1" thickBot="1">
      <c r="A6" s="47" t="s">
        <v>59</v>
      </c>
      <c r="B6" s="43" t="s">
        <v>58</v>
      </c>
      <c r="C6" s="145">
        <f>паспорт!S41</f>
        <v>38.45104034586659</v>
      </c>
      <c r="D6" s="146">
        <f>паспорт!R41</f>
        <v>9183.873337344818</v>
      </c>
      <c r="E6" s="145">
        <f>паспорт!T41</f>
        <v>10.680844540518502</v>
      </c>
    </row>
    <row r="7" spans="1:5" ht="33" customHeight="1" thickBot="1">
      <c r="A7" s="223" t="s">
        <v>63</v>
      </c>
      <c r="B7" s="224"/>
      <c r="C7" s="147">
        <f>паспорт!S41</f>
        <v>38.45104034586659</v>
      </c>
      <c r="D7" s="148">
        <f>паспорт!R41</f>
        <v>9183.873337344818</v>
      </c>
      <c r="E7" s="149">
        <f>паспорт!T41</f>
        <v>10.680844540518502</v>
      </c>
    </row>
    <row r="10" spans="1:6" ht="13.5">
      <c r="A10" s="53"/>
      <c r="B10" s="53"/>
      <c r="C10" s="53"/>
      <c r="D10" s="53"/>
      <c r="E10" s="53"/>
      <c r="F10" s="53"/>
    </row>
    <row r="11" spans="1:6" ht="13.5">
      <c r="A11" s="152" t="s">
        <v>78</v>
      </c>
      <c r="B11" s="152"/>
      <c r="C11" s="152"/>
      <c r="D11" s="152"/>
      <c r="E11" s="152"/>
      <c r="F11" s="152"/>
    </row>
    <row r="12" spans="1:6" ht="14.25">
      <c r="A12" s="220" t="s">
        <v>3</v>
      </c>
      <c r="B12" s="220"/>
      <c r="C12" s="50" t="s">
        <v>4</v>
      </c>
      <c r="D12" s="51" t="s">
        <v>5</v>
      </c>
      <c r="E12" s="51" t="s">
        <v>6</v>
      </c>
      <c r="F12" s="34"/>
    </row>
    <row r="13" spans="1:6" ht="14.25" customHeight="1">
      <c r="A13" s="102" t="s">
        <v>65</v>
      </c>
      <c r="B13" s="103"/>
      <c r="C13" s="104" t="s">
        <v>66</v>
      </c>
      <c r="D13" s="103"/>
      <c r="E13" s="230" t="s">
        <v>79</v>
      </c>
      <c r="F13" s="230"/>
    </row>
    <row r="14" spans="1:6" ht="14.25">
      <c r="A14" s="221" t="s">
        <v>67</v>
      </c>
      <c r="B14" s="221"/>
      <c r="C14" s="221"/>
      <c r="D14" s="51" t="s">
        <v>5</v>
      </c>
      <c r="E14" s="51" t="s">
        <v>6</v>
      </c>
      <c r="F14" s="34"/>
    </row>
    <row r="21" ht="13.5">
      <c r="D21" s="52"/>
    </row>
  </sheetData>
  <sheetProtection/>
  <mergeCells count="9">
    <mergeCell ref="A12:B12"/>
    <mergeCell ref="A14:C14"/>
    <mergeCell ref="A11:F11"/>
    <mergeCell ref="A1:B1"/>
    <mergeCell ref="A7:B7"/>
    <mergeCell ref="C4:E4"/>
    <mergeCell ref="B4:B5"/>
    <mergeCell ref="A4:A5"/>
    <mergeCell ref="E13:F1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4.25">
      <c r="A1">
        <v>3</v>
      </c>
      <c r="B1" t="s">
        <v>24</v>
      </c>
      <c r="C1" t="s">
        <v>25</v>
      </c>
      <c r="D1" t="s">
        <v>26</v>
      </c>
    </row>
    <row r="2" ht="14.25">
      <c r="B2" t="s">
        <v>27</v>
      </c>
    </row>
    <row r="3" ht="14.25">
      <c r="B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Бойченко Наталья Сергеевна</cp:lastModifiedBy>
  <cp:lastPrinted>2017-07-03T07:33:30Z</cp:lastPrinted>
  <dcterms:created xsi:type="dcterms:W3CDTF">2016-10-07T07:24:19Z</dcterms:created>
  <dcterms:modified xsi:type="dcterms:W3CDTF">2017-07-03T12:43:26Z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