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activeTab="2"/>
  </bookViews>
  <sheets>
    <sheet name="№804.П" sheetId="1" r:id="rId1"/>
    <sheet name="розрахунок №804" sheetId="2" state="hidden" r:id="rId2"/>
    <sheet name="Додаток №804" sheetId="3" r:id="rId3"/>
  </sheets>
  <definedNames>
    <definedName name="Print_Area" localSheetId="0">№804.П!$A$1:$AC$54</definedName>
    <definedName name="_xlnm.Print_Area" localSheetId="0">№804.П!$A$1:$AC$54</definedName>
    <definedName name="_xlnm.Print_Area" localSheetId="2">'Додаток №804'!$A$1:$X$46</definedName>
    <definedName name="_xlnm.Print_Area" localSheetId="1">'розрахунок №804'!$A$1:$X$46</definedName>
  </definedNames>
  <calcPr calcId="145621"/>
</workbook>
</file>

<file path=xl/calcChain.xml><?xml version="1.0" encoding="utf-8"?>
<calcChain xmlns="http://schemas.openxmlformats.org/spreadsheetml/2006/main">
  <c r="AC39" i="1" l="1"/>
  <c r="AD39" i="1"/>
  <c r="C38" i="2" l="1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D38" i="2" s="1"/>
  <c r="B7" i="2"/>
  <c r="D39" i="2" s="1"/>
  <c r="D40" i="2" s="1"/>
  <c r="V50" i="1"/>
  <c r="P45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E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E19" i="1"/>
  <c r="AD19" i="1"/>
  <c r="AC19" i="1"/>
  <c r="W19" i="1"/>
  <c r="T19" i="1"/>
  <c r="Q19" i="1"/>
  <c r="AE18" i="1"/>
  <c r="AD18" i="1"/>
  <c r="AC18" i="1"/>
  <c r="W18" i="1"/>
  <c r="T18" i="1"/>
  <c r="Q18" i="1"/>
  <c r="AE17" i="1"/>
  <c r="AD17" i="1"/>
  <c r="AC17" i="1"/>
  <c r="W17" i="1"/>
  <c r="T17" i="1"/>
  <c r="Q17" i="1"/>
  <c r="AE16" i="1"/>
  <c r="AD16" i="1"/>
  <c r="AC16" i="1"/>
  <c r="W16" i="1"/>
  <c r="T16" i="1"/>
  <c r="Q16" i="1"/>
  <c r="AE15" i="1"/>
  <c r="AD15" i="1"/>
  <c r="AC15" i="1"/>
  <c r="W15" i="1"/>
  <c r="T15" i="1"/>
  <c r="Q15" i="1"/>
  <c r="AE14" i="1"/>
  <c r="AD14" i="1"/>
  <c r="AC14" i="1"/>
  <c r="W14" i="1"/>
  <c r="T14" i="1"/>
  <c r="Q14" i="1"/>
  <c r="AE13" i="1"/>
  <c r="AD13" i="1"/>
  <c r="AC13" i="1"/>
  <c r="W13" i="1"/>
  <c r="T13" i="1"/>
  <c r="Q13" i="1"/>
  <c r="AE12" i="1"/>
  <c r="AD12" i="1"/>
  <c r="AC12" i="1"/>
  <c r="AC45" i="1" s="1"/>
  <c r="W12" i="1"/>
  <c r="T12" i="1"/>
  <c r="Q12" i="1"/>
  <c r="Q45" i="1" s="1"/>
  <c r="D42" i="2" l="1"/>
  <c r="D41" i="2"/>
  <c r="C39" i="2"/>
  <c r="C40" i="2" s="1"/>
  <c r="C6" i="3" l="1"/>
  <c r="C7" i="3" s="1"/>
  <c r="S45" i="1" s="1"/>
  <c r="C42" i="2"/>
  <c r="E6" i="3" s="1"/>
  <c r="E7" i="3" s="1"/>
  <c r="T45" i="1" s="1"/>
  <c r="C41" i="2"/>
  <c r="D6" i="3" s="1"/>
  <c r="D7" i="3" s="1"/>
  <c r="R45" i="1" s="1"/>
</calcChain>
</file>

<file path=xl/sharedStrings.xml><?xml version="1.0" encoding="utf-8"?>
<sst xmlns="http://schemas.openxmlformats.org/spreadsheetml/2006/main" count="99" uniqueCount="83">
  <si>
    <t>ПАТ «УКРТРАНСГАЗ»</t>
  </si>
  <si>
    <t>ПАСПОРТ ФІЗИКО-ХІМІЧНИХ ПОКАЗНИКІВ ПРИРОДНОГО ГАЗУ  №804</t>
  </si>
  <si>
    <t>Маршрут№804</t>
  </si>
  <si>
    <t>Філія «УМГ «ЧЕРКАСИТРАНСГАЗ»</t>
  </si>
  <si>
    <t>Гусятинський промисловий майданчик Барське ЛВУМГ</t>
  </si>
  <si>
    <t xml:space="preserve">переданого Барським ЛВУ МГ та прийнятого ПАТ "Хмельницькгаз" </t>
  </si>
  <si>
    <t>Вимірювальна хіміко-аналітична лабораторія</t>
  </si>
  <si>
    <t>Гусятинського промислового майданчика Барського ЛВУ МГ</t>
  </si>
  <si>
    <t>по газопроводу " ПРОГРЕС "  за період з 01.03.2017р. по 31.03.2017р.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</si>
  <si>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</si>
  <si>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</si>
  <si>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</si>
  <si>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</si>
  <si>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</si>
  <si>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</si>
  <si>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</si>
  <si>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</si>
  <si>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</si>
  <si>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</si>
  <si>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</si>
  <si>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</si>
  <si>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</si>
  <si>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</si>
  <si>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</si>
  <si>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</si>
  <si>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</si>
  <si>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</si>
  <si>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</si>
  <si>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</si>
  <si>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</si>
  <si>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</si>
  <si>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</si>
  <si>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</si>
  <si>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</si>
  <si>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</si>
  <si>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</si>
  <si>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</si>
  <si>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</si>
  <si>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</si>
  <si>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</si>
  <si>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</si>
  <si>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</si>
  <si>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</si>
  <si>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</si>
  <si>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</si>
  <si>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</si>
  <si>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</si>
  <si>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Рівень одиризації відповідає чинним нормативним документам</t>
  </si>
  <si>
    <t>Середньозважене значення теплоти згоряння:</t>
  </si>
  <si>
    <t>ГРС</t>
  </si>
  <si>
    <t>ВТВ</t>
  </si>
  <si>
    <t>Вишнівчик</t>
  </si>
  <si>
    <t>Начальник Гусятинської ГКС</t>
  </si>
  <si>
    <t>Ільницький Р.О.</t>
  </si>
  <si>
    <t>01.04.2017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</si>
  <si>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</si>
  <si>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</si>
  <si>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</si>
  <si>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</si>
  <si>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</si>
  <si>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Розрахунок до паспорту фізико-хімічних показників природного газу по маршруту № 804</t>
  </si>
  <si>
    <t>Теплота згоряння вища, МДж/м3</t>
  </si>
  <si>
    <t>Загальний обсяг газу, м3</t>
  </si>
  <si>
    <t>Хмельницька область</t>
  </si>
  <si>
    <t>ГРС Вишнівчик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</si>
  <si>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</si>
  <si>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</si>
  <si>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</si>
  <si>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</si>
  <si>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Додаток до Паспорту фізико-хімічних показників природного газу №804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</si>
  <si>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</si>
  <si>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</si>
  <si>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</si>
  <si>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</si>
  <si>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</si>
  <si>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</si>
  <si>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Середньозважене значення вищої теплоти згоряння по маршруту № 804</t>
  </si>
  <si>
    <t xml:space="preserve">Начальник Гусятинської ГКС                                                               Ільницький  Р.О.                                                                               </t>
  </si>
  <si>
    <t>Підрозділу підприємства, якому підпорядкована лабораторія</t>
  </si>
  <si>
    <t xml:space="preserve">Начальник лабораторії                                                                         Тарапата О.І.                                                                                                    </t>
  </si>
  <si>
    <t>Лабораторія, де здійснювалось вимірювання газу</t>
  </si>
  <si>
    <t>1.04.2017 р.</t>
  </si>
  <si>
    <t>відсутн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</si>
</sst>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#,##0.00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center" vertical="center" textRotation="90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6" fontId="5" fillId="0" borderId="8" xfId="0" applyNumberFormat="1" applyFont="1" applyBorder="1" applyAlignment="1" applyProtection="1">
      <alignment horizontal="center" vertical="center" wrapText="1"/>
      <protection locked="0"/>
    </xf>
    <xf numFmtId="166" fontId="5" fillId="0" borderId="38" xfId="0" applyNumberFormat="1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4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4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center" vertical="center" wrapText="1"/>
      <protection locked="0"/>
    </xf>
    <xf numFmtId="2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hidden="1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5" xfId="0" applyNumberFormat="1" applyFont="1" applyBorder="1" applyAlignment="1" applyProtection="1">
      <alignment horizontal="center" vertical="center" wrapText="1"/>
      <protection hidden="1"/>
    </xf>
    <xf numFmtId="165" fontId="5" fillId="0" borderId="33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6" fontId="5" fillId="0" borderId="34" xfId="0" applyNumberFormat="1" applyFont="1" applyBorder="1" applyAlignment="1" applyProtection="1">
      <alignment horizontal="center" vertical="center" wrapText="1"/>
      <protection locked="0"/>
    </xf>
    <xf numFmtId="166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0" fillId="0" borderId="50" xfId="0" applyBorder="1" applyProtection="1">
      <protection locked="0"/>
    </xf>
    <xf numFmtId="0" fontId="5" fillId="0" borderId="50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9" fillId="0" borderId="44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 textRotation="90"/>
    </xf>
    <xf numFmtId="3" fontId="20" fillId="0" borderId="54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55" xfId="0" applyNumberFormat="1" applyFont="1" applyBorder="1" applyAlignment="1">
      <alignment horizontal="center" vertical="center"/>
    </xf>
    <xf numFmtId="168" fontId="22" fillId="2" borderId="37" xfId="0" applyNumberFormat="1" applyFont="1" applyFill="1" applyBorder="1" applyAlignment="1">
      <alignment horizontal="center" vertical="center" wrapText="1"/>
    </xf>
    <xf numFmtId="3" fontId="20" fillId="0" borderId="56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6" xfId="0" applyNumberFormat="1" applyFont="1" applyBorder="1" applyAlignment="1">
      <alignment horizontal="center" vertical="center" wrapText="1"/>
    </xf>
    <xf numFmtId="3" fontId="20" fillId="0" borderId="57" xfId="0" applyNumberFormat="1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52" xfId="0" applyNumberFormat="1" applyFont="1" applyBorder="1" applyAlignment="1">
      <alignment horizontal="center" vertical="center" wrapText="1"/>
    </xf>
    <xf numFmtId="4" fontId="24" fillId="0" borderId="53" xfId="0" applyNumberFormat="1" applyFont="1" applyBorder="1" applyAlignment="1">
      <alignment horizontal="center" vertical="center" wrapText="1"/>
    </xf>
    <xf numFmtId="168" fontId="22" fillId="0" borderId="58" xfId="0" applyNumberFormat="1" applyFont="1" applyBorder="1" applyAlignment="1">
      <alignment horizontal="center" vertical="center" wrapText="1"/>
    </xf>
    <xf numFmtId="168" fontId="22" fillId="2" borderId="58" xfId="0" applyNumberFormat="1" applyFont="1" applyFill="1" applyBorder="1" applyAlignment="1">
      <alignment horizontal="center" vertical="center" wrapText="1"/>
    </xf>
    <xf numFmtId="4" fontId="25" fillId="0" borderId="51" xfId="0" applyNumberFormat="1" applyFont="1" applyBorder="1" applyAlignment="1">
      <alignment horizontal="center" vertical="center" wrapText="1"/>
    </xf>
    <xf numFmtId="4" fontId="20" fillId="0" borderId="53" xfId="0" applyNumberFormat="1" applyFont="1" applyBorder="1" applyAlignment="1">
      <alignment horizont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0" fontId="25" fillId="0" borderId="0" xfId="0" applyFont="1"/>
    <xf numFmtId="4" fontId="26" fillId="4" borderId="58" xfId="0" applyNumberFormat="1" applyFont="1" applyFill="1" applyBorder="1" applyAlignment="1">
      <alignment horizontal="center" vertical="center" wrapText="1"/>
    </xf>
    <xf numFmtId="4" fontId="28" fillId="0" borderId="53" xfId="0" applyNumberFormat="1" applyFont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4" fontId="29" fillId="2" borderId="45" xfId="0" applyNumberFormat="1" applyFont="1" applyFill="1" applyBorder="1" applyAlignment="1">
      <alignment horizontal="center" vertical="center" wrapText="1"/>
    </xf>
    <xf numFmtId="0" fontId="0" fillId="0" borderId="58" xfId="0" applyBorder="1"/>
    <xf numFmtId="3" fontId="29" fillId="0" borderId="58" xfId="0" applyNumberFormat="1" applyFont="1" applyBorder="1" applyAlignment="1">
      <alignment horizontal="center" vertical="center"/>
    </xf>
    <xf numFmtId="3" fontId="29" fillId="2" borderId="58" xfId="0" applyNumberFormat="1" applyFont="1" applyFill="1" applyBorder="1" applyAlignment="1">
      <alignment horizontal="center" vertical="center"/>
    </xf>
    <xf numFmtId="0" fontId="0" fillId="0" borderId="11" xfId="0" applyBorder="1"/>
    <xf numFmtId="4" fontId="29" fillId="0" borderId="58" xfId="0" applyNumberFormat="1" applyFont="1" applyBorder="1" applyAlignment="1">
      <alignment horizontal="center" vertical="center"/>
    </xf>
    <xf numFmtId="4" fontId="29" fillId="2" borderId="58" xfId="0" applyNumberFormat="1" applyFont="1" applyFill="1" applyBorder="1" applyAlignment="1">
      <alignment horizontal="center" vertical="center"/>
    </xf>
    <xf numFmtId="4" fontId="30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/>
    <xf numFmtId="0" fontId="31" fillId="0" borderId="0" xfId="0" applyFont="1"/>
    <xf numFmtId="4" fontId="19" fillId="3" borderId="58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4" fontId="19" fillId="0" borderId="58" xfId="0" applyNumberFormat="1" applyFont="1" applyBorder="1" applyAlignment="1">
      <alignment horizontal="center" vertical="center" wrapText="1"/>
    </xf>
    <xf numFmtId="3" fontId="19" fillId="0" borderId="58" xfId="0" applyNumberFormat="1" applyFont="1" applyBorder="1" applyAlignment="1">
      <alignment horizontal="center" vertical="center"/>
    </xf>
    <xf numFmtId="4" fontId="19" fillId="0" borderId="58" xfId="0" applyNumberFormat="1" applyFont="1" applyBorder="1" applyAlignment="1">
      <alignment horizontal="center" vertical="center"/>
    </xf>
    <xf numFmtId="4" fontId="19" fillId="3" borderId="58" xfId="0" applyNumberFormat="1" applyFont="1" applyFill="1" applyBorder="1" applyAlignment="1">
      <alignment horizontal="center" vertical="center"/>
    </xf>
    <xf numFmtId="3" fontId="19" fillId="3" borderId="58" xfId="0" applyNumberFormat="1" applyFont="1" applyFill="1" applyBorder="1" applyAlignment="1">
      <alignment horizontal="center" vertical="center"/>
    </xf>
    <xf numFmtId="4" fontId="19" fillId="3" borderId="53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2" fillId="0" borderId="50" xfId="0" applyFont="1" applyBorder="1" applyAlignment="1" applyProtection="1">
      <alignment vertical="center"/>
      <protection locked="0"/>
    </xf>
    <xf numFmtId="0" fontId="31" fillId="0" borderId="0" xfId="0" applyFont="1" applyBorder="1"/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16" xfId="0" applyFont="1" applyBorder="1" applyAlignment="1" applyProtection="1">
      <alignment horizontal="center" vertical="center" textRotation="90" wrapText="1"/>
      <protection locked="0"/>
    </xf>
    <xf numFmtId="0" fontId="8" fillId="0" borderId="33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right" vertical="center" textRotation="90" wrapText="1"/>
      <protection locked="0"/>
    </xf>
    <xf numFmtId="0" fontId="8" fillId="0" borderId="17" xfId="0" applyFont="1" applyBorder="1" applyAlignment="1" applyProtection="1">
      <alignment horizontal="right" vertical="center" textRotation="90" wrapText="1"/>
      <protection locked="0"/>
    </xf>
    <xf numFmtId="0" fontId="8" fillId="0" borderId="34" xfId="0" applyFont="1" applyBorder="1" applyAlignment="1" applyProtection="1">
      <alignment horizontal="right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left" vertical="center" textRotation="90" wrapText="1"/>
      <protection locked="0"/>
    </xf>
    <xf numFmtId="0" fontId="8" fillId="0" borderId="17" xfId="0" applyFont="1" applyBorder="1" applyAlignment="1" applyProtection="1">
      <alignment horizontal="left" vertical="center" textRotation="90" wrapText="1"/>
      <protection locked="0"/>
    </xf>
    <xf numFmtId="0" fontId="8" fillId="0" borderId="34" xfId="0" applyFont="1" applyBorder="1" applyAlignment="1" applyProtection="1">
      <alignment horizontal="left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35" xfId="0" applyFont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 applyProtection="1">
      <alignment horizontal="center" vertical="center" textRotation="90" wrapText="1"/>
      <protection locked="0"/>
    </xf>
    <xf numFmtId="0" fontId="12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 applyProtection="1">
      <alignment horizontal="center" wrapText="1"/>
      <protection hidden="1"/>
    </xf>
    <xf numFmtId="1" fontId="5" fillId="0" borderId="33" xfId="0" applyNumberFormat="1" applyFont="1" applyBorder="1" applyAlignment="1" applyProtection="1">
      <alignment horizontal="center" wrapText="1"/>
      <protection hidden="1"/>
    </xf>
    <xf numFmtId="2" fontId="5" fillId="0" borderId="8" xfId="0" applyNumberFormat="1" applyFont="1" applyBorder="1" applyAlignment="1" applyProtection="1">
      <alignment horizontal="center" wrapText="1"/>
      <protection hidden="1"/>
    </xf>
    <xf numFmtId="2" fontId="5" fillId="0" borderId="34" xfId="0" applyNumberFormat="1" applyFont="1" applyBorder="1" applyAlignment="1" applyProtection="1">
      <alignment horizontal="center" wrapText="1"/>
      <protection hidden="1"/>
    </xf>
    <xf numFmtId="2" fontId="5" fillId="0" borderId="38" xfId="0" applyNumberFormat="1" applyFont="1" applyBorder="1" applyAlignment="1" applyProtection="1">
      <alignment horizontal="center" wrapText="1"/>
      <protection hidden="1"/>
    </xf>
    <xf numFmtId="2" fontId="5" fillId="0" borderId="49" xfId="0" applyNumberFormat="1" applyFont="1" applyBorder="1" applyAlignment="1" applyProtection="1">
      <alignment horizontal="center" wrapText="1"/>
      <protection hidden="1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wrapText="1"/>
      <protection hidden="1"/>
    </xf>
    <xf numFmtId="2" fontId="5" fillId="0" borderId="35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5" fillId="0" borderId="47" xfId="0" applyFont="1" applyBorder="1" applyAlignment="1" applyProtection="1">
      <alignment horizontal="right" vertical="center" wrapText="1"/>
      <protection locked="0"/>
    </xf>
    <xf numFmtId="0" fontId="5" fillId="0" borderId="48" xfId="0" applyFont="1" applyBorder="1" applyAlignment="1" applyProtection="1">
      <alignment horizontal="right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5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51" xfId="0" applyFont="1" applyBorder="1" applyAlignment="1">
      <alignment horizontal="center" vertical="center" textRotation="90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4" fontId="19" fillId="3" borderId="52" xfId="0" applyNumberFormat="1" applyFont="1" applyFill="1" applyBorder="1" applyAlignment="1">
      <alignment horizontal="center" vertical="center" wrapText="1"/>
    </xf>
    <xf numFmtId="4" fontId="19" fillId="3" borderId="44" xfId="0" applyNumberFormat="1" applyFont="1" applyFill="1" applyBorder="1" applyAlignment="1">
      <alignment horizontal="center" vertical="center" wrapText="1"/>
    </xf>
    <xf numFmtId="4" fontId="19" fillId="3" borderId="45" xfId="0" applyNumberFormat="1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4"/>
  <sheetViews>
    <sheetView view="pageBreakPreview" topLeftCell="A19" zoomScale="85" zoomScaleNormal="100" zoomScaleSheetLayoutView="85" workbookViewId="0">
      <selection activeCell="AD7" sqref="AD1:AJ1048576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52" t="s">
        <v>1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4"/>
      <c r="Y1" s="4"/>
      <c r="Z1" s="153" t="s">
        <v>2</v>
      </c>
      <c r="AA1" s="153"/>
      <c r="AB1" s="153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54" t="s">
        <v>5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55" t="s">
        <v>8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"/>
      <c r="Y5" s="9"/>
      <c r="Z5" s="9"/>
      <c r="AA5" s="9"/>
      <c r="AB5" s="9"/>
      <c r="AC5" s="9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35" t="s">
        <v>10</v>
      </c>
      <c r="B8" s="138" t="s">
        <v>11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  <c r="N8" s="138" t="s">
        <v>12</v>
      </c>
      <c r="O8" s="144"/>
      <c r="P8" s="144"/>
      <c r="Q8" s="144"/>
      <c r="R8" s="144"/>
      <c r="S8" s="144"/>
      <c r="T8" s="144"/>
      <c r="U8" s="144"/>
      <c r="V8" s="144"/>
      <c r="W8" s="145"/>
      <c r="X8" s="146" t="s">
        <v>13</v>
      </c>
      <c r="Y8" s="149" t="s">
        <v>14</v>
      </c>
      <c r="Z8" s="160" t="s">
        <v>15</v>
      </c>
      <c r="AA8" s="160" t="s">
        <v>16</v>
      </c>
      <c r="AB8" s="163" t="s">
        <v>17</v>
      </c>
      <c r="AC8" s="135" t="s">
        <v>18</v>
      </c>
    </row>
    <row r="9" spans="1:36" ht="16.5" customHeight="1" thickBot="1" x14ac:dyDescent="0.3">
      <c r="A9" s="13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  <c r="N9" s="168" t="s">
        <v>19</v>
      </c>
      <c r="O9" s="10" t="s">
        <v>20</v>
      </c>
      <c r="P9" s="10"/>
      <c r="Q9" s="10"/>
      <c r="R9" s="10"/>
      <c r="S9" s="10"/>
      <c r="T9" s="10"/>
      <c r="U9" s="10"/>
      <c r="V9" s="10" t="s">
        <v>21</v>
      </c>
      <c r="W9" s="11"/>
      <c r="X9" s="147"/>
      <c r="Y9" s="150"/>
      <c r="Z9" s="161"/>
      <c r="AA9" s="161"/>
      <c r="AB9" s="164"/>
      <c r="AC9" s="166"/>
    </row>
    <row r="10" spans="1:36" ht="15" customHeight="1" x14ac:dyDescent="0.25">
      <c r="A10" s="136"/>
      <c r="B10" s="156" t="s">
        <v>22</v>
      </c>
      <c r="C10" s="158" t="s">
        <v>23</v>
      </c>
      <c r="D10" s="158" t="s">
        <v>24</v>
      </c>
      <c r="E10" s="158" t="s">
        <v>25</v>
      </c>
      <c r="F10" s="158" t="s">
        <v>26</v>
      </c>
      <c r="G10" s="158" t="s">
        <v>27</v>
      </c>
      <c r="H10" s="158" t="s">
        <v>28</v>
      </c>
      <c r="I10" s="158" t="s">
        <v>29</v>
      </c>
      <c r="J10" s="158" t="s">
        <v>30</v>
      </c>
      <c r="K10" s="158" t="s">
        <v>31</v>
      </c>
      <c r="L10" s="158" t="s">
        <v>32</v>
      </c>
      <c r="M10" s="170" t="s">
        <v>33</v>
      </c>
      <c r="N10" s="169"/>
      <c r="O10" s="183" t="s">
        <v>34</v>
      </c>
      <c r="P10" s="185" t="s">
        <v>35</v>
      </c>
      <c r="Q10" s="187" t="s">
        <v>36</v>
      </c>
      <c r="R10" s="156" t="s">
        <v>37</v>
      </c>
      <c r="S10" s="158" t="s">
        <v>38</v>
      </c>
      <c r="T10" s="170" t="s">
        <v>39</v>
      </c>
      <c r="U10" s="172" t="s">
        <v>40</v>
      </c>
      <c r="V10" s="158" t="s">
        <v>41</v>
      </c>
      <c r="W10" s="170" t="s">
        <v>42</v>
      </c>
      <c r="X10" s="147"/>
      <c r="Y10" s="150"/>
      <c r="Z10" s="161"/>
      <c r="AA10" s="161"/>
      <c r="AB10" s="164"/>
      <c r="AC10" s="166"/>
    </row>
    <row r="11" spans="1:36" ht="92.25" customHeight="1" thickBot="1" x14ac:dyDescent="0.3">
      <c r="A11" s="137"/>
      <c r="B11" s="157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71"/>
      <c r="N11" s="169"/>
      <c r="O11" s="184"/>
      <c r="P11" s="186"/>
      <c r="Q11" s="188"/>
      <c r="R11" s="157"/>
      <c r="S11" s="159"/>
      <c r="T11" s="171"/>
      <c r="U11" s="173"/>
      <c r="V11" s="159"/>
      <c r="W11" s="171"/>
      <c r="X11" s="148"/>
      <c r="Y11" s="151"/>
      <c r="Z11" s="162"/>
      <c r="AA11" s="162"/>
      <c r="AB11" s="165"/>
      <c r="AC11" s="167"/>
      <c r="AF11" s="12" t="s">
        <v>43</v>
      </c>
      <c r="AG11" s="13" t="s">
        <v>44</v>
      </c>
      <c r="AI11" s="14" t="s">
        <v>45</v>
      </c>
      <c r="AJ11" s="15" t="s">
        <v>46</v>
      </c>
    </row>
    <row r="12" spans="1:36" ht="15.75" customHeight="1" x14ac:dyDescent="0.25">
      <c r="A12" s="16">
        <v>1</v>
      </c>
      <c r="B12" s="17">
        <v>96.25</v>
      </c>
      <c r="C12" s="18">
        <v>2.1370000839233398</v>
      </c>
      <c r="D12" s="18">
        <v>0.6589999794960022</v>
      </c>
      <c r="E12" s="18">
        <v>0.10400000214576721</v>
      </c>
      <c r="F12" s="18">
        <v>0.10300000011920929</v>
      </c>
      <c r="G12" s="18">
        <v>4.999999888241291E-3</v>
      </c>
      <c r="H12" s="18">
        <v>1.8999999389052391E-2</v>
      </c>
      <c r="I12" s="18">
        <v>1.4999999664723873E-2</v>
      </c>
      <c r="J12" s="18">
        <v>1.0999999940395355E-2</v>
      </c>
      <c r="K12" s="18">
        <v>4.0000001899898052E-3</v>
      </c>
      <c r="L12" s="18">
        <v>0.5350000262260437</v>
      </c>
      <c r="M12" s="18">
        <v>0.15800000727176666</v>
      </c>
      <c r="N12" s="19">
        <v>0.69770002365112305</v>
      </c>
      <c r="O12" s="20">
        <v>8192</v>
      </c>
      <c r="P12" s="21">
        <v>34.299999237060547</v>
      </c>
      <c r="Q12" s="22">
        <f>IF(P12&gt;0,P12/3.6,"")</f>
        <v>9.5277775658501511</v>
      </c>
      <c r="R12" s="23">
        <v>9085</v>
      </c>
      <c r="S12" s="21">
        <v>38.040000915527344</v>
      </c>
      <c r="T12" s="22">
        <f>IF(S12&gt;0,S12/3.6,"")</f>
        <v>10.566666920979818</v>
      </c>
      <c r="U12" s="24">
        <v>11937</v>
      </c>
      <c r="V12" s="21">
        <v>49.979999542236328</v>
      </c>
      <c r="W12" s="22">
        <f>IF(V12&gt;0,V12/3.6,"")</f>
        <v>13.883333206176758</v>
      </c>
      <c r="X12" s="25">
        <v>-21</v>
      </c>
      <c r="Y12" s="26"/>
      <c r="Z12" s="27"/>
      <c r="AA12" s="27"/>
      <c r="AB12" s="28"/>
      <c r="AC12" s="29" t="str">
        <f>IF((AF12+AG12)&gt;0,AF12+AG12,"")</f>
        <v/>
      </c>
      <c r="AD12" s="30">
        <f t="shared" ref="AD12:AD44" si="0">SUM(B12:M12)+$K$45+$N$45</f>
        <v>100.00000009825453</v>
      </c>
      <c r="AE12" s="31" t="str">
        <f>IF(AD12=100,"ОК"," ")</f>
        <v xml:space="preserve"> </v>
      </c>
      <c r="AF12" s="32"/>
      <c r="AG12" s="32"/>
      <c r="AH12" s="33"/>
      <c r="AI12" s="34">
        <v>0.57929998636245728</v>
      </c>
      <c r="AJ12" s="34">
        <v>13</v>
      </c>
    </row>
    <row r="13" spans="1:36" ht="15.75" customHeight="1" x14ac:dyDescent="0.25">
      <c r="A13" s="35">
        <v>2</v>
      </c>
      <c r="B13" s="36">
        <v>96.346000671386719</v>
      </c>
      <c r="C13" s="37">
        <v>2.0710000991821289</v>
      </c>
      <c r="D13" s="37">
        <v>0.63700002431869507</v>
      </c>
      <c r="E13" s="37">
        <v>9.8999999463558197E-2</v>
      </c>
      <c r="F13" s="37">
        <v>9.7000002861022949E-2</v>
      </c>
      <c r="G13" s="37">
        <v>4.0000001899898052E-3</v>
      </c>
      <c r="H13" s="37">
        <v>1.8999999389052391E-2</v>
      </c>
      <c r="I13" s="37">
        <v>1.2000000104308128E-2</v>
      </c>
      <c r="J13" s="37">
        <v>1.3000000268220901E-2</v>
      </c>
      <c r="K13" s="37">
        <v>8.0000003799796104E-3</v>
      </c>
      <c r="L13" s="37">
        <v>0.52700001001358032</v>
      </c>
      <c r="M13" s="37">
        <v>0.16699999570846558</v>
      </c>
      <c r="N13" s="38">
        <v>0.69700002670288086</v>
      </c>
      <c r="O13" s="39">
        <v>8183</v>
      </c>
      <c r="P13" s="40">
        <v>34.259998321533203</v>
      </c>
      <c r="Q13" s="41">
        <f t="shared" ref="Q13:Q44" si="1">IF(P13&gt;0,P13/3.6,"")</f>
        <v>9.51666620042589</v>
      </c>
      <c r="R13" s="42">
        <v>9075</v>
      </c>
      <c r="S13" s="43">
        <v>38</v>
      </c>
      <c r="T13" s="41">
        <f t="shared" ref="T13:T44" si="2">IF(S13&gt;0,S13/3.6,"")</f>
        <v>10.555555555555555</v>
      </c>
      <c r="U13" s="44">
        <v>11930</v>
      </c>
      <c r="V13" s="43">
        <v>49.950000762939453</v>
      </c>
      <c r="W13" s="41">
        <f t="shared" ref="W13:W44" si="3">IF(V13&gt;0,V13/3.6,"")</f>
        <v>13.875000211927626</v>
      </c>
      <c r="X13" s="45">
        <v>-21.100000381469727</v>
      </c>
      <c r="Y13" s="46"/>
      <c r="Z13" s="47"/>
      <c r="AA13" s="47"/>
      <c r="AB13" s="48"/>
      <c r="AC13" s="49" t="str">
        <f t="shared" ref="AC13:AC44" si="4">IF((AF13+AG13)&gt;0,AF13+AG13,"")</f>
        <v/>
      </c>
      <c r="AD13" s="30">
        <f t="shared" si="0"/>
        <v>100.00000080326572</v>
      </c>
      <c r="AE13" s="31" t="str">
        <f>IF(AD13=100,"ОК"," ")</f>
        <v xml:space="preserve"> </v>
      </c>
      <c r="AF13" s="32"/>
      <c r="AG13" s="32"/>
      <c r="AH13" s="33"/>
      <c r="AI13" s="34">
        <v>0.57870000600814819</v>
      </c>
      <c r="AJ13" s="34">
        <v>13</v>
      </c>
    </row>
    <row r="14" spans="1:36" ht="15.75" customHeight="1" x14ac:dyDescent="0.25">
      <c r="A14" s="35">
        <v>3</v>
      </c>
      <c r="B14" s="36">
        <v>96.281997680664063</v>
      </c>
      <c r="C14" s="37">
        <v>2.130000114440918</v>
      </c>
      <c r="D14" s="37">
        <v>0.65499997138977051</v>
      </c>
      <c r="E14" s="37">
        <v>0.10199999809265137</v>
      </c>
      <c r="F14" s="37">
        <v>0.10000000149011612</v>
      </c>
      <c r="G14" s="37">
        <v>0</v>
      </c>
      <c r="H14" s="37">
        <v>1.6000000759959221E-2</v>
      </c>
      <c r="I14" s="37">
        <v>1.2000000104308128E-2</v>
      </c>
      <c r="J14" s="37">
        <v>9.9999997764825821E-3</v>
      </c>
      <c r="K14" s="37">
        <v>9.9999997764825821E-3</v>
      </c>
      <c r="L14" s="37">
        <v>0.53100001811981201</v>
      </c>
      <c r="M14" s="37">
        <v>0.15199999511241913</v>
      </c>
      <c r="N14" s="38">
        <v>0.69749999046325684</v>
      </c>
      <c r="O14" s="44">
        <v>8190</v>
      </c>
      <c r="P14" s="43">
        <v>34.290000915527344</v>
      </c>
      <c r="Q14" s="41">
        <f t="shared" si="1"/>
        <v>9.5250002543131504</v>
      </c>
      <c r="R14" s="42">
        <v>9083</v>
      </c>
      <c r="S14" s="43">
        <v>38.029998779296875</v>
      </c>
      <c r="T14" s="41">
        <f t="shared" si="2"/>
        <v>10.563888549804687</v>
      </c>
      <c r="U14" s="44">
        <v>11936</v>
      </c>
      <c r="V14" s="43">
        <v>49.979999542236328</v>
      </c>
      <c r="W14" s="41">
        <f t="shared" si="3"/>
        <v>13.883333206176758</v>
      </c>
      <c r="X14" s="45">
        <v>-20.299999237060547</v>
      </c>
      <c r="Y14" s="46"/>
      <c r="Z14" s="47"/>
      <c r="AA14" s="47"/>
      <c r="AB14" s="48"/>
      <c r="AC14" s="49" t="str">
        <f t="shared" si="4"/>
        <v/>
      </c>
      <c r="AD14" s="30">
        <f t="shared" si="0"/>
        <v>99.999997779726982</v>
      </c>
      <c r="AE14" s="31" t="str">
        <f>IF(AD14=100,"ОК"," ")</f>
        <v xml:space="preserve"> </v>
      </c>
      <c r="AF14" s="32"/>
      <c r="AG14" s="32"/>
      <c r="AH14" s="33"/>
      <c r="AI14" s="34">
        <v>0.57910001277923584</v>
      </c>
      <c r="AJ14" s="34">
        <v>13</v>
      </c>
    </row>
    <row r="15" spans="1:36" ht="15.75" customHeight="1" x14ac:dyDescent="0.25">
      <c r="A15" s="35">
        <v>4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44">
        <v>8190</v>
      </c>
      <c r="P15" s="43">
        <v>34.290000915527344</v>
      </c>
      <c r="Q15" s="41">
        <f t="shared" si="1"/>
        <v>9.5250002543131504</v>
      </c>
      <c r="R15" s="42">
        <v>9083</v>
      </c>
      <c r="S15" s="43">
        <v>38.029998779296875</v>
      </c>
      <c r="T15" s="41">
        <f t="shared" si="2"/>
        <v>10.563888549804687</v>
      </c>
      <c r="U15" s="44"/>
      <c r="V15" s="43"/>
      <c r="W15" s="41" t="str">
        <f t="shared" si="3"/>
        <v/>
      </c>
      <c r="X15" s="45"/>
      <c r="Y15" s="46"/>
      <c r="Z15" s="47"/>
      <c r="AA15" s="47"/>
      <c r="AB15" s="48"/>
      <c r="AC15" s="49" t="str">
        <f t="shared" si="4"/>
        <v/>
      </c>
      <c r="AD15" s="30">
        <f t="shared" si="0"/>
        <v>0</v>
      </c>
      <c r="AE15" s="31" t="str">
        <f t="shared" ref="AE15:AE44" si="5">IF(AD15=100,"ОК"," ")</f>
        <v xml:space="preserve"> </v>
      </c>
      <c r="AF15" s="32"/>
      <c r="AG15" s="32"/>
      <c r="AH15" s="33"/>
      <c r="AI15" s="34"/>
      <c r="AJ15" s="34"/>
    </row>
    <row r="16" spans="1:36" ht="15.75" customHeight="1" x14ac:dyDescent="0.25">
      <c r="A16" s="35">
        <v>5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44">
        <v>8190</v>
      </c>
      <c r="P16" s="43">
        <v>34.290000915527344</v>
      </c>
      <c r="Q16" s="41">
        <f t="shared" si="1"/>
        <v>9.5250002543131504</v>
      </c>
      <c r="R16" s="42">
        <v>9083</v>
      </c>
      <c r="S16" s="43">
        <v>38.029998779296875</v>
      </c>
      <c r="T16" s="41">
        <f t="shared" si="2"/>
        <v>10.563888549804687</v>
      </c>
      <c r="U16" s="44"/>
      <c r="V16" s="43"/>
      <c r="W16" s="41" t="str">
        <f t="shared" si="3"/>
        <v/>
      </c>
      <c r="X16" s="45"/>
      <c r="Y16" s="46"/>
      <c r="Z16" s="47"/>
      <c r="AA16" s="47"/>
      <c r="AB16" s="48"/>
      <c r="AC16" s="49" t="str">
        <f t="shared" si="4"/>
        <v/>
      </c>
      <c r="AD16" s="30">
        <f t="shared" si="0"/>
        <v>0</v>
      </c>
      <c r="AE16" s="31" t="str">
        <f t="shared" si="5"/>
        <v xml:space="preserve"> </v>
      </c>
      <c r="AF16" s="32"/>
      <c r="AG16" s="32"/>
      <c r="AH16" s="33"/>
      <c r="AI16" s="34"/>
      <c r="AJ16" s="34"/>
    </row>
    <row r="17" spans="1:36" ht="15.75" customHeight="1" x14ac:dyDescent="0.25">
      <c r="A17" s="35">
        <v>6</v>
      </c>
      <c r="B17" s="36">
        <v>95.961997985839844</v>
      </c>
      <c r="C17" s="37">
        <v>2.2320001125335693</v>
      </c>
      <c r="D17" s="37">
        <v>0.68900001049041748</v>
      </c>
      <c r="E17" s="37">
        <v>0.10599999874830246</v>
      </c>
      <c r="F17" s="37">
        <v>0.10300000011920929</v>
      </c>
      <c r="G17" s="37">
        <v>1.0000000474974513E-3</v>
      </c>
      <c r="H17" s="37">
        <v>2.0999999716877937E-2</v>
      </c>
      <c r="I17" s="37">
        <v>1.0999999940395355E-2</v>
      </c>
      <c r="J17" s="37">
        <v>1.2000000104308128E-2</v>
      </c>
      <c r="K17" s="37">
        <v>1.2000000104308128E-2</v>
      </c>
      <c r="L17" s="37">
        <v>0.68699997663497925</v>
      </c>
      <c r="M17" s="37">
        <v>0.164000004529953</v>
      </c>
      <c r="N17" s="38">
        <v>0.69950002431869507</v>
      </c>
      <c r="O17" s="44">
        <v>8188</v>
      </c>
      <c r="P17" s="43">
        <v>34.279998779296875</v>
      </c>
      <c r="Q17" s="41">
        <f t="shared" si="1"/>
        <v>9.5222218831380214</v>
      </c>
      <c r="R17" s="42">
        <v>9080</v>
      </c>
      <c r="S17" s="43">
        <v>38.020000457763672</v>
      </c>
      <c r="T17" s="41">
        <f t="shared" si="2"/>
        <v>10.561111238267687</v>
      </c>
      <c r="U17" s="44">
        <v>11915</v>
      </c>
      <c r="V17" s="43">
        <v>49.889999389648438</v>
      </c>
      <c r="W17" s="41">
        <f t="shared" si="3"/>
        <v>13.858333163791233</v>
      </c>
      <c r="X17" s="45">
        <v>-20.399999618530273</v>
      </c>
      <c r="Y17" s="46"/>
      <c r="Z17" s="47"/>
      <c r="AA17" s="47"/>
      <c r="AB17" s="48"/>
      <c r="AC17" s="49" t="str">
        <f t="shared" si="4"/>
        <v/>
      </c>
      <c r="AD17" s="30">
        <f t="shared" si="0"/>
        <v>99.999998088809662</v>
      </c>
      <c r="AE17" s="31" t="str">
        <f t="shared" si="5"/>
        <v xml:space="preserve"> </v>
      </c>
      <c r="AF17" s="32"/>
      <c r="AG17" s="32"/>
      <c r="AH17" s="33"/>
      <c r="AI17" s="34">
        <v>0.58079999685287476</v>
      </c>
      <c r="AJ17" s="34">
        <v>13</v>
      </c>
    </row>
    <row r="18" spans="1:36" ht="15.75" customHeight="1" x14ac:dyDescent="0.25">
      <c r="A18" s="35">
        <v>7</v>
      </c>
      <c r="B18" s="36">
        <v>95.999000549316406</v>
      </c>
      <c r="C18" s="37">
        <v>2.2850000858306885</v>
      </c>
      <c r="D18" s="37">
        <v>0.70800000429153442</v>
      </c>
      <c r="E18" s="37">
        <v>0.1120000034570694</v>
      </c>
      <c r="F18" s="37">
        <v>0.1080000028014183</v>
      </c>
      <c r="G18" s="37">
        <v>0</v>
      </c>
      <c r="H18" s="37">
        <v>2.0999999716877937E-2</v>
      </c>
      <c r="I18" s="37">
        <v>1.7000000923871994E-2</v>
      </c>
      <c r="J18" s="37">
        <v>1.4000000432133675E-2</v>
      </c>
      <c r="K18" s="37">
        <v>6.0000000521540642E-3</v>
      </c>
      <c r="L18" s="37">
        <v>0.56199997663497925</v>
      </c>
      <c r="M18" s="37">
        <v>0.1679999977350235</v>
      </c>
      <c r="N18" s="38">
        <v>0.69980001449584961</v>
      </c>
      <c r="O18" s="44">
        <v>8207</v>
      </c>
      <c r="P18" s="43">
        <v>34.360000610351563</v>
      </c>
      <c r="Q18" s="41">
        <f t="shared" si="1"/>
        <v>9.5444446139865455</v>
      </c>
      <c r="R18" s="42">
        <v>9101</v>
      </c>
      <c r="S18" s="43">
        <v>38.110000610351563</v>
      </c>
      <c r="T18" s="41">
        <f t="shared" si="2"/>
        <v>10.586111280653212</v>
      </c>
      <c r="U18" s="44">
        <v>11941</v>
      </c>
      <c r="V18" s="43">
        <v>50</v>
      </c>
      <c r="W18" s="41">
        <f t="shared" si="3"/>
        <v>13.888888888888889</v>
      </c>
      <c r="X18" s="45">
        <v>-20.600000381469727</v>
      </c>
      <c r="Y18" s="46"/>
      <c r="Z18" s="47"/>
      <c r="AA18" s="47"/>
      <c r="AB18" s="48"/>
      <c r="AC18" s="49" t="str">
        <f t="shared" si="4"/>
        <v/>
      </c>
      <c r="AD18" s="30">
        <f t="shared" si="0"/>
        <v>100.00000062119216</v>
      </c>
      <c r="AE18" s="31" t="str">
        <f t="shared" si="5"/>
        <v xml:space="preserve"> </v>
      </c>
      <c r="AF18" s="32"/>
      <c r="AG18" s="32"/>
      <c r="AH18" s="33"/>
      <c r="AI18" s="34">
        <v>0.58099997043609619</v>
      </c>
      <c r="AJ18" s="34">
        <v>13</v>
      </c>
    </row>
    <row r="19" spans="1:36" ht="15.75" customHeight="1" x14ac:dyDescent="0.25">
      <c r="A19" s="35">
        <v>8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44">
        <v>8207</v>
      </c>
      <c r="P19" s="43">
        <v>34.360000610351563</v>
      </c>
      <c r="Q19" s="41">
        <f t="shared" si="1"/>
        <v>9.5444446139865455</v>
      </c>
      <c r="R19" s="42">
        <v>9101</v>
      </c>
      <c r="S19" s="43">
        <v>38.110000610351563</v>
      </c>
      <c r="T19" s="41">
        <f t="shared" si="2"/>
        <v>10.586111280653212</v>
      </c>
      <c r="U19" s="44"/>
      <c r="V19" s="43"/>
      <c r="W19" s="41" t="str">
        <f t="shared" si="3"/>
        <v/>
      </c>
      <c r="X19" s="45"/>
      <c r="Y19" s="46"/>
      <c r="Z19" s="47"/>
      <c r="AA19" s="47"/>
      <c r="AB19" s="48"/>
      <c r="AC19" s="49" t="str">
        <f t="shared" si="4"/>
        <v/>
      </c>
      <c r="AD19" s="30">
        <f t="shared" si="0"/>
        <v>0</v>
      </c>
      <c r="AE19" s="31" t="str">
        <f t="shared" si="5"/>
        <v xml:space="preserve"> </v>
      </c>
      <c r="AF19" s="32"/>
      <c r="AG19" s="32"/>
      <c r="AH19" s="33"/>
      <c r="AI19" s="34"/>
      <c r="AJ19" s="34"/>
    </row>
    <row r="20" spans="1:36" ht="15.75" customHeight="1" x14ac:dyDescent="0.25">
      <c r="A20" s="35">
        <v>9</v>
      </c>
      <c r="B20" s="36">
        <v>95.810997009277344</v>
      </c>
      <c r="C20" s="37">
        <v>2.3269999027252197</v>
      </c>
      <c r="D20" s="37">
        <v>0.72500002384185791</v>
      </c>
      <c r="E20" s="37">
        <v>0.11299999803304672</v>
      </c>
      <c r="F20" s="37">
        <v>0.10400000214576721</v>
      </c>
      <c r="G20" s="37">
        <v>0</v>
      </c>
      <c r="H20" s="37">
        <v>1.9999999552965164E-2</v>
      </c>
      <c r="I20" s="37">
        <v>1.6000000759959221E-2</v>
      </c>
      <c r="J20" s="37">
        <v>1.0999999940395355E-2</v>
      </c>
      <c r="K20" s="37">
        <v>7.0000002160668373E-3</v>
      </c>
      <c r="L20" s="37">
        <v>0.69499999284744263</v>
      </c>
      <c r="M20" s="37">
        <v>0.17100000381469727</v>
      </c>
      <c r="N20" s="38">
        <v>0.70069998502731323</v>
      </c>
      <c r="O20" s="44">
        <v>8200</v>
      </c>
      <c r="P20" s="43">
        <v>34.330001831054687</v>
      </c>
      <c r="Q20" s="41">
        <f t="shared" si="1"/>
        <v>9.5361116197374134</v>
      </c>
      <c r="R20" s="42">
        <v>9093</v>
      </c>
      <c r="S20" s="43">
        <v>38.069999694824219</v>
      </c>
      <c r="T20" s="41">
        <f t="shared" si="2"/>
        <v>10.574999915228949</v>
      </c>
      <c r="U20" s="44">
        <v>11921</v>
      </c>
      <c r="V20" s="43">
        <v>49.919998168945313</v>
      </c>
      <c r="W20" s="41">
        <f t="shared" si="3"/>
        <v>13.866666158040363</v>
      </c>
      <c r="X20" s="45">
        <v>-21.200000762939453</v>
      </c>
      <c r="Y20" s="46"/>
      <c r="Z20" s="47"/>
      <c r="AA20" s="47"/>
      <c r="AB20" s="48"/>
      <c r="AC20" s="49" t="str">
        <f t="shared" si="4"/>
        <v/>
      </c>
      <c r="AD20" s="30">
        <f t="shared" si="0"/>
        <v>99.999996933154762</v>
      </c>
      <c r="AE20" s="31" t="str">
        <f t="shared" si="5"/>
        <v xml:space="preserve"> </v>
      </c>
      <c r="AF20" s="32"/>
      <c r="AG20" s="32"/>
      <c r="AH20" s="33"/>
      <c r="AI20" s="34">
        <v>0.58179998397827148</v>
      </c>
      <c r="AJ20" s="34">
        <v>14</v>
      </c>
    </row>
    <row r="21" spans="1:36" ht="15.75" customHeight="1" x14ac:dyDescent="0.25">
      <c r="A21" s="35">
        <v>10</v>
      </c>
      <c r="B21" s="36">
        <v>95.691001892089844</v>
      </c>
      <c r="C21" s="37">
        <v>2.4140000343322754</v>
      </c>
      <c r="D21" s="37">
        <v>0.75599998235702515</v>
      </c>
      <c r="E21" s="37">
        <v>0.11800000071525574</v>
      </c>
      <c r="F21" s="37">
        <v>0.11400000005960464</v>
      </c>
      <c r="G21" s="37">
        <v>0</v>
      </c>
      <c r="H21" s="37">
        <v>2.199999988079071E-2</v>
      </c>
      <c r="I21" s="37">
        <v>1.4000000432133675E-2</v>
      </c>
      <c r="J21" s="37">
        <v>1.6000000759959221E-2</v>
      </c>
      <c r="K21" s="37">
        <v>7.0000002160668373E-3</v>
      </c>
      <c r="L21" s="37">
        <v>0.67199999094009399</v>
      </c>
      <c r="M21" s="37">
        <v>0.17599999904632568</v>
      </c>
      <c r="N21" s="38">
        <v>0.70200002193450928</v>
      </c>
      <c r="O21" s="44">
        <v>8215</v>
      </c>
      <c r="P21" s="43">
        <v>34.389999389648438</v>
      </c>
      <c r="Q21" s="41">
        <f t="shared" si="1"/>
        <v>9.5527776082356777</v>
      </c>
      <c r="R21" s="42">
        <v>9108</v>
      </c>
      <c r="S21" s="43">
        <v>38.139999389648438</v>
      </c>
      <c r="T21" s="41">
        <f t="shared" si="2"/>
        <v>10.594444274902344</v>
      </c>
      <c r="U21" s="44">
        <v>11932</v>
      </c>
      <c r="V21" s="43">
        <v>49.959999084472656</v>
      </c>
      <c r="W21" s="41">
        <f t="shared" si="3"/>
        <v>13.877777523464626</v>
      </c>
      <c r="X21" s="45">
        <v>-20.299999237060547</v>
      </c>
      <c r="Y21" s="46"/>
      <c r="Z21" s="47"/>
      <c r="AA21" s="47"/>
      <c r="AB21" s="48"/>
      <c r="AC21" s="49" t="str">
        <f t="shared" si="4"/>
        <v/>
      </c>
      <c r="AD21" s="30">
        <f t="shared" si="0"/>
        <v>100.00000190082937</v>
      </c>
      <c r="AE21" s="31" t="str">
        <f t="shared" si="5"/>
        <v xml:space="preserve"> </v>
      </c>
      <c r="AF21" s="32"/>
      <c r="AG21" s="32"/>
      <c r="AH21" s="33"/>
      <c r="AI21" s="34">
        <v>0.58279997110366821</v>
      </c>
      <c r="AJ21" s="34">
        <v>14</v>
      </c>
    </row>
    <row r="22" spans="1:36" ht="15.75" customHeight="1" x14ac:dyDescent="0.25">
      <c r="A22" s="35">
        <v>11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44">
        <v>8215</v>
      </c>
      <c r="P22" s="43">
        <v>34.389999389648438</v>
      </c>
      <c r="Q22" s="41">
        <f t="shared" si="1"/>
        <v>9.5527776082356777</v>
      </c>
      <c r="R22" s="42">
        <v>9108</v>
      </c>
      <c r="S22" s="43">
        <v>38.139999389648438</v>
      </c>
      <c r="T22" s="41">
        <f t="shared" si="2"/>
        <v>10.594444274902344</v>
      </c>
      <c r="U22" s="44"/>
      <c r="V22" s="43"/>
      <c r="W22" s="41" t="str">
        <f t="shared" si="3"/>
        <v/>
      </c>
      <c r="X22" s="45"/>
      <c r="Y22" s="46"/>
      <c r="Z22" s="47"/>
      <c r="AA22" s="47"/>
      <c r="AB22" s="48"/>
      <c r="AC22" s="49" t="str">
        <f t="shared" si="4"/>
        <v/>
      </c>
      <c r="AD22" s="30">
        <f t="shared" si="0"/>
        <v>0</v>
      </c>
      <c r="AE22" s="31" t="str">
        <f t="shared" si="5"/>
        <v xml:space="preserve"> </v>
      </c>
      <c r="AF22" s="32"/>
      <c r="AG22" s="32"/>
      <c r="AH22" s="33"/>
      <c r="AI22" s="34"/>
      <c r="AJ22" s="34"/>
    </row>
    <row r="23" spans="1:36" ht="15.75" customHeight="1" x14ac:dyDescent="0.25">
      <c r="A23" s="35">
        <v>12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44">
        <v>8215</v>
      </c>
      <c r="P23" s="43">
        <v>34.389999389648438</v>
      </c>
      <c r="Q23" s="41">
        <f t="shared" si="1"/>
        <v>9.5527776082356777</v>
      </c>
      <c r="R23" s="42">
        <v>9108</v>
      </c>
      <c r="S23" s="43">
        <v>38.139999389648438</v>
      </c>
      <c r="T23" s="41">
        <f t="shared" si="2"/>
        <v>10.594444274902344</v>
      </c>
      <c r="U23" s="44"/>
      <c r="V23" s="43"/>
      <c r="W23" s="41" t="str">
        <f t="shared" si="3"/>
        <v/>
      </c>
      <c r="X23" s="45"/>
      <c r="Y23" s="46"/>
      <c r="Z23" s="47"/>
      <c r="AA23" s="47"/>
      <c r="AB23" s="48"/>
      <c r="AC23" s="49" t="str">
        <f t="shared" si="4"/>
        <v/>
      </c>
      <c r="AD23" s="30">
        <f t="shared" si="0"/>
        <v>0</v>
      </c>
      <c r="AE23" s="31" t="str">
        <f t="shared" si="5"/>
        <v xml:space="preserve"> </v>
      </c>
      <c r="AF23" s="32"/>
      <c r="AG23" s="32"/>
      <c r="AH23" s="33"/>
      <c r="AI23" s="34"/>
      <c r="AJ23" s="34"/>
    </row>
    <row r="24" spans="1:36" ht="15.75" customHeight="1" x14ac:dyDescent="0.25">
      <c r="A24" s="35">
        <v>13</v>
      </c>
      <c r="B24" s="36">
        <v>95.742996215820312</v>
      </c>
      <c r="C24" s="37">
        <v>2.3840000629425049</v>
      </c>
      <c r="D24" s="37">
        <v>0.74900001287460327</v>
      </c>
      <c r="E24" s="37">
        <v>0.11999999731779099</v>
      </c>
      <c r="F24" s="37">
        <v>0.11500000208616257</v>
      </c>
      <c r="G24" s="37">
        <v>0</v>
      </c>
      <c r="H24" s="37">
        <v>2.199999988079071E-2</v>
      </c>
      <c r="I24" s="37">
        <v>1.4000000432133675E-2</v>
      </c>
      <c r="J24" s="37">
        <v>1.4999999664723873E-2</v>
      </c>
      <c r="K24" s="37">
        <v>6.0000000521540642E-3</v>
      </c>
      <c r="L24" s="37">
        <v>0.65700000524520874</v>
      </c>
      <c r="M24" s="37">
        <v>0.17499999701976776</v>
      </c>
      <c r="N24" s="38">
        <v>0.70160001516342163</v>
      </c>
      <c r="O24" s="44">
        <v>8214</v>
      </c>
      <c r="P24" s="43">
        <v>34.389999389648438</v>
      </c>
      <c r="Q24" s="41">
        <f t="shared" si="1"/>
        <v>9.5527776082356777</v>
      </c>
      <c r="R24" s="42">
        <v>9107</v>
      </c>
      <c r="S24" s="43">
        <v>38.139999389648438</v>
      </c>
      <c r="T24" s="41">
        <f t="shared" si="2"/>
        <v>10.594444274902344</v>
      </c>
      <c r="U24" s="44">
        <v>11933</v>
      </c>
      <c r="V24" s="43">
        <v>49.970001220703125</v>
      </c>
      <c r="W24" s="41">
        <f t="shared" si="3"/>
        <v>13.880555894639757</v>
      </c>
      <c r="X24" s="45">
        <v>-21.200000762939453</v>
      </c>
      <c r="Y24" s="46"/>
      <c r="Z24" s="47"/>
      <c r="AA24" s="47"/>
      <c r="AB24" s="48"/>
      <c r="AC24" s="49" t="str">
        <f t="shared" si="4"/>
        <v/>
      </c>
      <c r="AD24" s="30">
        <f t="shared" si="0"/>
        <v>99.999996293336153</v>
      </c>
      <c r="AE24" s="31" t="str">
        <f t="shared" si="5"/>
        <v xml:space="preserve"> </v>
      </c>
      <c r="AF24" s="32"/>
      <c r="AG24" s="32"/>
      <c r="AH24" s="33"/>
      <c r="AI24" s="34">
        <v>0.58249998092651367</v>
      </c>
      <c r="AJ24" s="34">
        <v>14</v>
      </c>
    </row>
    <row r="25" spans="1:36" ht="15.75" customHeight="1" x14ac:dyDescent="0.25">
      <c r="A25" s="35">
        <v>14</v>
      </c>
      <c r="B25" s="36">
        <v>95.843002319335938</v>
      </c>
      <c r="C25" s="37">
        <v>2.369999885559082</v>
      </c>
      <c r="D25" s="37">
        <v>0.74199998378753662</v>
      </c>
      <c r="E25" s="37">
        <v>0.11999999731779099</v>
      </c>
      <c r="F25" s="37">
        <v>0.11800000071525574</v>
      </c>
      <c r="G25" s="37">
        <v>0</v>
      </c>
      <c r="H25" s="37">
        <v>2.0999999716877937E-2</v>
      </c>
      <c r="I25" s="37">
        <v>1.6000000759959221E-2</v>
      </c>
      <c r="J25" s="37">
        <v>1.3000000268220901E-2</v>
      </c>
      <c r="K25" s="37">
        <v>8.0000003799796104E-3</v>
      </c>
      <c r="L25" s="37">
        <v>0.57700002193450928</v>
      </c>
      <c r="M25" s="37">
        <v>0.17200000584125519</v>
      </c>
      <c r="N25" s="38">
        <v>0.70130002498626709</v>
      </c>
      <c r="O25" s="44">
        <v>8220</v>
      </c>
      <c r="P25" s="43">
        <v>34.419998168945313</v>
      </c>
      <c r="Q25" s="41">
        <f t="shared" si="1"/>
        <v>9.561110602484808</v>
      </c>
      <c r="R25" s="42">
        <v>9115</v>
      </c>
      <c r="S25" s="43">
        <v>38.169998168945313</v>
      </c>
      <c r="T25" s="41">
        <f t="shared" si="2"/>
        <v>10.602777269151476</v>
      </c>
      <c r="U25" s="44">
        <v>11946</v>
      </c>
      <c r="V25" s="43">
        <v>50.020000457763672</v>
      </c>
      <c r="W25" s="41">
        <f t="shared" si="3"/>
        <v>13.894444571601019</v>
      </c>
      <c r="X25" s="45">
        <v>-21.100000381469727</v>
      </c>
      <c r="Y25" s="46"/>
      <c r="Z25" s="47"/>
      <c r="AA25" s="47"/>
      <c r="AB25" s="48"/>
      <c r="AC25" s="49" t="str">
        <f t="shared" si="4"/>
        <v/>
      </c>
      <c r="AD25" s="30">
        <f t="shared" si="0"/>
        <v>100.00000221561641</v>
      </c>
      <c r="AE25" s="31" t="str">
        <f t="shared" si="5"/>
        <v xml:space="preserve"> </v>
      </c>
      <c r="AF25" s="32"/>
      <c r="AG25" s="32"/>
      <c r="AH25" s="33"/>
      <c r="AI25" s="34">
        <v>0.58219999074935913</v>
      </c>
      <c r="AJ25" s="34">
        <v>14</v>
      </c>
    </row>
    <row r="26" spans="1:36" ht="15.75" customHeight="1" x14ac:dyDescent="0.25">
      <c r="A26" s="35">
        <v>15</v>
      </c>
      <c r="B26" s="36">
        <v>95.975997924804687</v>
      </c>
      <c r="C26" s="37">
        <v>2.2969999313354492</v>
      </c>
      <c r="D26" s="37">
        <v>0.71799999475479126</v>
      </c>
      <c r="E26" s="37">
        <v>0.11500000208616257</v>
      </c>
      <c r="F26" s="37">
        <v>0.11500000208616257</v>
      </c>
      <c r="G26" s="37">
        <v>3.0000000260770321E-3</v>
      </c>
      <c r="H26" s="37">
        <v>1.8999999389052391E-2</v>
      </c>
      <c r="I26" s="37">
        <v>1.2000000104308128E-2</v>
      </c>
      <c r="J26" s="37">
        <v>1.4000000432133675E-2</v>
      </c>
      <c r="K26" s="37">
        <v>7.0000002160668373E-3</v>
      </c>
      <c r="L26" s="37">
        <v>0.55800002813339233</v>
      </c>
      <c r="M26" s="37">
        <v>0.16599999368190765</v>
      </c>
      <c r="N26" s="38">
        <v>0.69999998807907104</v>
      </c>
      <c r="O26" s="44">
        <v>8211</v>
      </c>
      <c r="P26" s="43">
        <v>34.380001068115234</v>
      </c>
      <c r="Q26" s="41">
        <f t="shared" si="1"/>
        <v>9.5500002966986752</v>
      </c>
      <c r="R26" s="42">
        <v>9105</v>
      </c>
      <c r="S26" s="43">
        <v>38.130001068115234</v>
      </c>
      <c r="T26" s="41">
        <f t="shared" si="2"/>
        <v>10.591666963365343</v>
      </c>
      <c r="U26" s="44">
        <v>11944</v>
      </c>
      <c r="V26" s="43">
        <v>50.009998321533203</v>
      </c>
      <c r="W26" s="41">
        <f t="shared" si="3"/>
        <v>13.89166620042589</v>
      </c>
      <c r="X26" s="45">
        <v>-21</v>
      </c>
      <c r="Y26" s="46"/>
      <c r="Z26" s="47"/>
      <c r="AA26" s="47"/>
      <c r="AB26" s="48"/>
      <c r="AC26" s="49" t="str">
        <f t="shared" si="4"/>
        <v/>
      </c>
      <c r="AD26" s="30">
        <f t="shared" si="0"/>
        <v>99.999997877050191</v>
      </c>
      <c r="AE26" s="31" t="str">
        <f t="shared" si="5"/>
        <v xml:space="preserve"> </v>
      </c>
      <c r="AF26" s="32"/>
      <c r="AG26" s="32"/>
      <c r="AH26" s="33"/>
      <c r="AI26" s="34">
        <v>0.5812000036239624</v>
      </c>
      <c r="AJ26" s="34">
        <v>14</v>
      </c>
    </row>
    <row r="27" spans="1:36" ht="15.75" customHeight="1" x14ac:dyDescent="0.25">
      <c r="A27" s="35">
        <v>16</v>
      </c>
      <c r="B27" s="36">
        <v>95.871002197265625</v>
      </c>
      <c r="C27" s="37">
        <v>2.371999979019165</v>
      </c>
      <c r="D27" s="37">
        <v>0.74099999666213989</v>
      </c>
      <c r="E27" s="37">
        <v>0.11900000274181366</v>
      </c>
      <c r="F27" s="37">
        <v>0.11299999803304672</v>
      </c>
      <c r="G27" s="37">
        <v>0</v>
      </c>
      <c r="H27" s="37">
        <v>2.3000000044703484E-2</v>
      </c>
      <c r="I27" s="37">
        <v>1.4999999664723873E-2</v>
      </c>
      <c r="J27" s="37">
        <v>1.4000000432133675E-2</v>
      </c>
      <c r="K27" s="37">
        <v>1.2000000104308128E-2</v>
      </c>
      <c r="L27" s="37">
        <v>0.55099999904632568</v>
      </c>
      <c r="M27" s="37">
        <v>0.16899999976158142</v>
      </c>
      <c r="N27" s="38">
        <v>0.70090001821517944</v>
      </c>
      <c r="O27" s="44">
        <v>8220</v>
      </c>
      <c r="P27" s="43">
        <v>34.419998168945313</v>
      </c>
      <c r="Q27" s="41">
        <f t="shared" si="1"/>
        <v>9.561110602484808</v>
      </c>
      <c r="R27" s="42">
        <v>9115</v>
      </c>
      <c r="S27" s="43">
        <v>38.169998168945313</v>
      </c>
      <c r="T27" s="41">
        <f t="shared" si="2"/>
        <v>10.602777269151476</v>
      </c>
      <c r="U27" s="44">
        <v>11948</v>
      </c>
      <c r="V27" s="43">
        <v>50.029998779296875</v>
      </c>
      <c r="W27" s="41">
        <f t="shared" si="3"/>
        <v>13.89722188313802</v>
      </c>
      <c r="X27" s="45">
        <v>-215</v>
      </c>
      <c r="Y27" s="46"/>
      <c r="Z27" s="47"/>
      <c r="AA27" s="47"/>
      <c r="AB27" s="48"/>
      <c r="AC27" s="49" t="str">
        <f t="shared" si="4"/>
        <v/>
      </c>
      <c r="AD27" s="30">
        <f t="shared" si="0"/>
        <v>100.00000217277557</v>
      </c>
      <c r="AE27" s="31" t="str">
        <f t="shared" si="5"/>
        <v xml:space="preserve"> </v>
      </c>
      <c r="AF27" s="32"/>
      <c r="AG27" s="32"/>
      <c r="AH27" s="33"/>
      <c r="AI27" s="34">
        <v>0.58190000057220459</v>
      </c>
      <c r="AJ27" s="34">
        <v>14</v>
      </c>
    </row>
    <row r="28" spans="1:36" ht="15.75" customHeight="1" x14ac:dyDescent="0.25">
      <c r="A28" s="35">
        <v>17</v>
      </c>
      <c r="B28" s="36">
        <v>95.807998657226563</v>
      </c>
      <c r="C28" s="37">
        <v>2.4279999732971191</v>
      </c>
      <c r="D28" s="37">
        <v>0.75499999523162842</v>
      </c>
      <c r="E28" s="37">
        <v>0.12099999934434891</v>
      </c>
      <c r="F28" s="37">
        <v>0.11800000071525574</v>
      </c>
      <c r="G28" s="37">
        <v>0</v>
      </c>
      <c r="H28" s="37">
        <v>2.199999988079071E-2</v>
      </c>
      <c r="I28" s="37">
        <v>1.4999999664723873E-2</v>
      </c>
      <c r="J28" s="37">
        <v>1.4999999664723873E-2</v>
      </c>
      <c r="K28" s="37">
        <v>8.0000003799796104E-3</v>
      </c>
      <c r="L28" s="37">
        <v>0.52100002765655518</v>
      </c>
      <c r="M28" s="37">
        <v>0.18899999558925629</v>
      </c>
      <c r="N28" s="38">
        <v>0.70169997215270996</v>
      </c>
      <c r="O28" s="44">
        <v>8229</v>
      </c>
      <c r="P28" s="43">
        <v>34.450000762939453</v>
      </c>
      <c r="Q28" s="41">
        <f t="shared" si="1"/>
        <v>9.5694446563720703</v>
      </c>
      <c r="R28" s="42">
        <v>9124</v>
      </c>
      <c r="S28" s="43">
        <v>38.209999084472656</v>
      </c>
      <c r="T28" s="41">
        <f t="shared" si="2"/>
        <v>10.613888634575737</v>
      </c>
      <c r="U28" s="44">
        <v>11954</v>
      </c>
      <c r="V28" s="43">
        <v>50.060001373291016</v>
      </c>
      <c r="W28" s="41">
        <f t="shared" si="3"/>
        <v>13.905555937025282</v>
      </c>
      <c r="X28" s="45">
        <v>-21.5</v>
      </c>
      <c r="Y28" s="46"/>
      <c r="Z28" s="47"/>
      <c r="AA28" s="47"/>
      <c r="AB28" s="48"/>
      <c r="AC28" s="49" t="str">
        <f t="shared" si="4"/>
        <v/>
      </c>
      <c r="AD28" s="30">
        <f t="shared" si="0"/>
        <v>99.999998648650944</v>
      </c>
      <c r="AE28" s="31" t="str">
        <f t="shared" si="5"/>
        <v xml:space="preserve"> </v>
      </c>
      <c r="AF28" s="32"/>
      <c r="AG28" s="32"/>
      <c r="AH28" s="33"/>
      <c r="AI28" s="34">
        <v>0.58259999752044678</v>
      </c>
      <c r="AJ28" s="34">
        <v>14</v>
      </c>
    </row>
    <row r="29" spans="1:36" ht="15.75" customHeight="1" x14ac:dyDescent="0.25">
      <c r="A29" s="35">
        <v>18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44">
        <v>8229</v>
      </c>
      <c r="P29" s="43">
        <v>34.450000762939453</v>
      </c>
      <c r="Q29" s="41">
        <f t="shared" si="1"/>
        <v>9.5694446563720703</v>
      </c>
      <c r="R29" s="42">
        <v>9124</v>
      </c>
      <c r="S29" s="43">
        <v>38.209999084472656</v>
      </c>
      <c r="T29" s="41">
        <f t="shared" si="2"/>
        <v>10.613888634575737</v>
      </c>
      <c r="U29" s="44"/>
      <c r="V29" s="43"/>
      <c r="W29" s="41" t="str">
        <f t="shared" si="3"/>
        <v/>
      </c>
      <c r="X29" s="45"/>
      <c r="Y29" s="46"/>
      <c r="Z29" s="47"/>
      <c r="AA29" s="47"/>
      <c r="AB29" s="48"/>
      <c r="AC29" s="49" t="str">
        <f t="shared" si="4"/>
        <v/>
      </c>
      <c r="AD29" s="30">
        <f t="shared" si="0"/>
        <v>0</v>
      </c>
      <c r="AE29" s="31" t="str">
        <f t="shared" si="5"/>
        <v xml:space="preserve"> </v>
      </c>
      <c r="AF29" s="32"/>
      <c r="AG29" s="32"/>
      <c r="AH29" s="33"/>
      <c r="AI29" s="34"/>
      <c r="AJ29" s="34"/>
    </row>
    <row r="30" spans="1:36" ht="15.75" customHeight="1" x14ac:dyDescent="0.25">
      <c r="A30" s="35">
        <v>19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44">
        <v>8229</v>
      </c>
      <c r="P30" s="43">
        <v>34.450000762939453</v>
      </c>
      <c r="Q30" s="41">
        <f t="shared" si="1"/>
        <v>9.5694446563720703</v>
      </c>
      <c r="R30" s="42">
        <v>9124</v>
      </c>
      <c r="S30" s="43">
        <v>38.209999084472656</v>
      </c>
      <c r="T30" s="41">
        <f t="shared" si="2"/>
        <v>10.613888634575737</v>
      </c>
      <c r="U30" s="44"/>
      <c r="V30" s="43"/>
      <c r="W30" s="41" t="str">
        <f t="shared" si="3"/>
        <v/>
      </c>
      <c r="X30" s="45"/>
      <c r="Y30" s="46"/>
      <c r="Z30" s="47"/>
      <c r="AA30" s="47"/>
      <c r="AB30" s="48"/>
      <c r="AC30" s="49" t="str">
        <f t="shared" si="4"/>
        <v/>
      </c>
      <c r="AD30" s="30">
        <f t="shared" si="0"/>
        <v>0</v>
      </c>
      <c r="AE30" s="31" t="str">
        <f t="shared" si="5"/>
        <v xml:space="preserve"> </v>
      </c>
      <c r="AF30" s="32"/>
      <c r="AG30" s="32"/>
      <c r="AH30" s="33"/>
      <c r="AI30" s="34"/>
      <c r="AJ30" s="34"/>
    </row>
    <row r="31" spans="1:36" ht="15.75" customHeight="1" x14ac:dyDescent="0.25">
      <c r="A31" s="35">
        <v>20</v>
      </c>
      <c r="B31" s="36">
        <v>95.628997802734375</v>
      </c>
      <c r="C31" s="37">
        <v>2.4939999580383301</v>
      </c>
      <c r="D31" s="37">
        <v>0.77999997138977051</v>
      </c>
      <c r="E31" s="37">
        <v>0.12300000339746475</v>
      </c>
      <c r="F31" s="37">
        <v>0.11999999731779099</v>
      </c>
      <c r="G31" s="37">
        <v>4.999999888241291E-3</v>
      </c>
      <c r="H31" s="37">
        <v>2.0999999716877937E-2</v>
      </c>
      <c r="I31" s="37">
        <v>1.8999999389052391E-2</v>
      </c>
      <c r="J31" s="37">
        <v>1.6000000759959221E-2</v>
      </c>
      <c r="K31" s="37">
        <v>4.999999888241291E-3</v>
      </c>
      <c r="L31" s="37">
        <v>0.60699999332427979</v>
      </c>
      <c r="M31" s="37">
        <v>0.1809999942779541</v>
      </c>
      <c r="N31" s="38">
        <v>0.70279997587203979</v>
      </c>
      <c r="O31" s="44">
        <v>8232</v>
      </c>
      <c r="P31" s="43">
        <v>34.459999084472656</v>
      </c>
      <c r="Q31" s="41">
        <f t="shared" si="1"/>
        <v>9.572221967909071</v>
      </c>
      <c r="R31" s="42">
        <v>8232</v>
      </c>
      <c r="S31" s="43">
        <v>38.220001220703125</v>
      </c>
      <c r="T31" s="41">
        <f t="shared" si="2"/>
        <v>10.616667005750868</v>
      </c>
      <c r="U31" s="44">
        <v>11948</v>
      </c>
      <c r="V31" s="43">
        <v>50.029998779296875</v>
      </c>
      <c r="W31" s="41">
        <f t="shared" si="3"/>
        <v>13.89722188313802</v>
      </c>
      <c r="X31" s="45">
        <v>-21.5</v>
      </c>
      <c r="Y31" s="46"/>
      <c r="Z31" s="47"/>
      <c r="AA31" s="47"/>
      <c r="AB31" s="48"/>
      <c r="AC31" s="49" t="str">
        <f t="shared" si="4"/>
        <v/>
      </c>
      <c r="AD31" s="30">
        <f t="shared" si="0"/>
        <v>99.999997720122337</v>
      </c>
      <c r="AE31" s="31" t="str">
        <f t="shared" si="5"/>
        <v xml:space="preserve"> </v>
      </c>
      <c r="AF31" s="32"/>
      <c r="AG31" s="32"/>
      <c r="AH31" s="33"/>
      <c r="AI31" s="34">
        <v>0.58350002765655518</v>
      </c>
      <c r="AJ31" s="34">
        <v>14</v>
      </c>
    </row>
    <row r="32" spans="1:36" ht="15.75" customHeight="1" x14ac:dyDescent="0.25">
      <c r="A32" s="35">
        <v>21</v>
      </c>
      <c r="B32" s="36">
        <v>95.689002990722656</v>
      </c>
      <c r="C32" s="37">
        <v>2.4249999523162842</v>
      </c>
      <c r="D32" s="37">
        <v>0.76599997282028198</v>
      </c>
      <c r="E32" s="37">
        <v>0.12200000137090683</v>
      </c>
      <c r="F32" s="37">
        <v>0.11800000071525574</v>
      </c>
      <c r="G32" s="37">
        <v>4.0000001899898052E-3</v>
      </c>
      <c r="H32" s="37">
        <v>2.3000000044703484E-2</v>
      </c>
      <c r="I32" s="37">
        <v>1.6000000759959221E-2</v>
      </c>
      <c r="J32" s="37">
        <v>1.6000000759959221E-2</v>
      </c>
      <c r="K32" s="37">
        <v>8.999999612569809E-3</v>
      </c>
      <c r="L32" s="37">
        <v>0.63599997758865356</v>
      </c>
      <c r="M32" s="37">
        <v>0.17599999904632568</v>
      </c>
      <c r="N32" s="38">
        <v>0.70230001211166382</v>
      </c>
      <c r="O32" s="44">
        <v>8223</v>
      </c>
      <c r="P32" s="43">
        <v>34.430000305175781</v>
      </c>
      <c r="Q32" s="41">
        <f t="shared" si="1"/>
        <v>9.5638889736599388</v>
      </c>
      <c r="R32" s="42">
        <v>9117</v>
      </c>
      <c r="S32" s="43">
        <v>38.180000305175781</v>
      </c>
      <c r="T32" s="41">
        <f t="shared" si="2"/>
        <v>10.605555640326605</v>
      </c>
      <c r="U32" s="44">
        <v>11940</v>
      </c>
      <c r="V32" s="43">
        <v>50</v>
      </c>
      <c r="W32" s="41">
        <f t="shared" si="3"/>
        <v>13.888888888888889</v>
      </c>
      <c r="X32" s="45">
        <v>-21.600000381469727</v>
      </c>
      <c r="Y32" s="46"/>
      <c r="Z32" s="47"/>
      <c r="AA32" s="47"/>
      <c r="AB32" s="48"/>
      <c r="AC32" s="49" t="str">
        <f t="shared" si="4"/>
        <v/>
      </c>
      <c r="AD32" s="30">
        <f t="shared" si="0"/>
        <v>100.00000289594755</v>
      </c>
      <c r="AE32" s="31" t="str">
        <f t="shared" si="5"/>
        <v xml:space="preserve"> </v>
      </c>
      <c r="AF32" s="32"/>
      <c r="AG32" s="32"/>
      <c r="AH32" s="33"/>
      <c r="AI32" s="34">
        <v>0.58310002088546753</v>
      </c>
      <c r="AJ32" s="34">
        <v>14</v>
      </c>
    </row>
    <row r="33" spans="1:36" ht="15.75" customHeight="1" x14ac:dyDescent="0.25">
      <c r="A33" s="35">
        <v>22</v>
      </c>
      <c r="B33" s="36">
        <v>95.874000549316406</v>
      </c>
      <c r="C33" s="37">
        <v>2.3369998931884766</v>
      </c>
      <c r="D33" s="37">
        <v>0.73600000143051147</v>
      </c>
      <c r="E33" s="37">
        <v>0.11599999666213989</v>
      </c>
      <c r="F33" s="37">
        <v>0.1120000034570694</v>
      </c>
      <c r="G33" s="37">
        <v>2.0000000949949026E-3</v>
      </c>
      <c r="H33" s="37">
        <v>1.8999999389052391E-2</v>
      </c>
      <c r="I33" s="37">
        <v>1.4999999664723873E-2</v>
      </c>
      <c r="J33" s="37">
        <v>1.3000000268220901E-2</v>
      </c>
      <c r="K33" s="37">
        <v>8.0000003799796104E-3</v>
      </c>
      <c r="L33" s="37">
        <v>0.60199999809265137</v>
      </c>
      <c r="M33" s="37">
        <v>0.16599999368190765</v>
      </c>
      <c r="N33" s="38">
        <v>0.70069998502731323</v>
      </c>
      <c r="O33" s="44">
        <v>8212</v>
      </c>
      <c r="P33" s="43">
        <v>34.380001068115234</v>
      </c>
      <c r="Q33" s="41">
        <f t="shared" si="1"/>
        <v>9.5500002966986752</v>
      </c>
      <c r="R33" s="42">
        <v>9106</v>
      </c>
      <c r="S33" s="43">
        <v>38.130001068115234</v>
      </c>
      <c r="T33" s="41">
        <f t="shared" si="2"/>
        <v>10.591666963365343</v>
      </c>
      <c r="U33" s="44">
        <v>11939</v>
      </c>
      <c r="V33" s="43">
        <v>50</v>
      </c>
      <c r="W33" s="41">
        <f t="shared" si="3"/>
        <v>13.888888888888889</v>
      </c>
      <c r="X33" s="45">
        <v>-21.700000762939453</v>
      </c>
      <c r="Y33" s="46"/>
      <c r="Z33" s="47"/>
      <c r="AA33" s="47"/>
      <c r="AB33" s="48"/>
      <c r="AC33" s="49" t="str">
        <f t="shared" si="4"/>
        <v/>
      </c>
      <c r="AD33" s="30">
        <f t="shared" si="0"/>
        <v>100.00000043562613</v>
      </c>
      <c r="AE33" s="31" t="str">
        <f t="shared" si="5"/>
        <v xml:space="preserve"> </v>
      </c>
      <c r="AF33" s="32"/>
      <c r="AG33" s="32"/>
      <c r="AH33" s="33"/>
      <c r="AI33" s="34">
        <v>0.58170002698898315</v>
      </c>
      <c r="AJ33" s="34">
        <v>14</v>
      </c>
    </row>
    <row r="34" spans="1:36" ht="15.75" customHeight="1" x14ac:dyDescent="0.25">
      <c r="A34" s="35">
        <v>23</v>
      </c>
      <c r="B34" s="36">
        <v>95.672996520996094</v>
      </c>
      <c r="C34" s="37">
        <v>2.4530000686645508</v>
      </c>
      <c r="D34" s="37">
        <v>0.77499997615814209</v>
      </c>
      <c r="E34" s="37">
        <v>0.12399999797344208</v>
      </c>
      <c r="F34" s="37">
        <v>0.11999999731779099</v>
      </c>
      <c r="G34" s="37">
        <v>3.0000000260770321E-3</v>
      </c>
      <c r="H34" s="37">
        <v>2.0999999716877937E-2</v>
      </c>
      <c r="I34" s="37">
        <v>1.4999999664723873E-2</v>
      </c>
      <c r="J34" s="37">
        <v>1.4999999664723873E-2</v>
      </c>
      <c r="K34" s="37">
        <v>7.0000002160668373E-3</v>
      </c>
      <c r="L34" s="37">
        <v>0.61799997091293335</v>
      </c>
      <c r="M34" s="37">
        <v>0.17599999904632568</v>
      </c>
      <c r="N34" s="38">
        <v>0.70240002870559692</v>
      </c>
      <c r="O34" s="44">
        <v>8226</v>
      </c>
      <c r="P34" s="43">
        <v>34.450000762939453</v>
      </c>
      <c r="Q34" s="41">
        <f t="shared" si="1"/>
        <v>9.5694446563720703</v>
      </c>
      <c r="R34" s="42">
        <v>9121</v>
      </c>
      <c r="S34" s="43">
        <v>38.200000762939453</v>
      </c>
      <c r="T34" s="41">
        <f t="shared" si="2"/>
        <v>10.611111323038736</v>
      </c>
      <c r="U34" s="44">
        <v>11945</v>
      </c>
      <c r="V34" s="43">
        <v>50.020000457763672</v>
      </c>
      <c r="W34" s="41">
        <f t="shared" si="3"/>
        <v>13.894444571601019</v>
      </c>
      <c r="X34" s="45">
        <v>-21.600000381469727</v>
      </c>
      <c r="Y34" s="46"/>
      <c r="Z34" s="47"/>
      <c r="AA34" s="47"/>
      <c r="AB34" s="48"/>
      <c r="AC34" s="49" t="str">
        <f t="shared" si="4"/>
        <v/>
      </c>
      <c r="AD34" s="30">
        <f t="shared" si="0"/>
        <v>99.999996530357748</v>
      </c>
      <c r="AE34" s="31" t="str">
        <f t="shared" si="5"/>
        <v xml:space="preserve"> </v>
      </c>
      <c r="AF34" s="32"/>
      <c r="AG34" s="32"/>
      <c r="AH34" s="33"/>
      <c r="AI34" s="34">
        <v>0.58319997787475586</v>
      </c>
      <c r="AJ34" s="34">
        <v>14</v>
      </c>
    </row>
    <row r="35" spans="1:36" ht="15.75" customHeight="1" x14ac:dyDescent="0.25">
      <c r="A35" s="35">
        <v>24</v>
      </c>
      <c r="B35" s="36">
        <v>95.51300048828125</v>
      </c>
      <c r="C35" s="37">
        <v>2.5099999904632568</v>
      </c>
      <c r="D35" s="37">
        <v>0.79799997806549072</v>
      </c>
      <c r="E35" s="37">
        <v>0.12800000607967377</v>
      </c>
      <c r="F35" s="37">
        <v>0.12600000202655792</v>
      </c>
      <c r="G35" s="37">
        <v>3.0000000260770321E-3</v>
      </c>
      <c r="H35" s="37">
        <v>2.0999999716877937E-2</v>
      </c>
      <c r="I35" s="37">
        <v>1.4999999664723873E-2</v>
      </c>
      <c r="J35" s="37">
        <v>1.4000000432133675E-2</v>
      </c>
      <c r="K35" s="37">
        <v>8.0000003799796104E-3</v>
      </c>
      <c r="L35" s="37">
        <v>0.68000000715255737</v>
      </c>
      <c r="M35" s="37">
        <v>0.18400000035762787</v>
      </c>
      <c r="N35" s="38">
        <v>0.70349997282028198</v>
      </c>
      <c r="O35" s="44">
        <v>8229</v>
      </c>
      <c r="P35" s="43">
        <v>34.459999084472656</v>
      </c>
      <c r="Q35" s="41">
        <f t="shared" si="1"/>
        <v>9.572221967909071</v>
      </c>
      <c r="R35" s="42">
        <v>9124</v>
      </c>
      <c r="S35" s="43">
        <v>38.209999084472656</v>
      </c>
      <c r="T35" s="41">
        <f t="shared" si="2"/>
        <v>10.613888634575737</v>
      </c>
      <c r="U35" s="44">
        <v>11938</v>
      </c>
      <c r="V35" s="43">
        <v>49.990001678466797</v>
      </c>
      <c r="W35" s="41">
        <f t="shared" si="3"/>
        <v>13.886111577351887</v>
      </c>
      <c r="X35" s="45">
        <v>-21.299999237060547</v>
      </c>
      <c r="Y35" s="46"/>
      <c r="Z35" s="47"/>
      <c r="AA35" s="47"/>
      <c r="AB35" s="48"/>
      <c r="AC35" s="49" t="str">
        <f t="shared" si="4"/>
        <v/>
      </c>
      <c r="AD35" s="30">
        <f t="shared" si="0"/>
        <v>100.00000047264621</v>
      </c>
      <c r="AE35" s="31" t="str">
        <f t="shared" si="5"/>
        <v xml:space="preserve"> </v>
      </c>
      <c r="AF35" s="32"/>
      <c r="AG35" s="32"/>
      <c r="AH35" s="33"/>
      <c r="AI35" s="34">
        <v>0.58420002460479736</v>
      </c>
      <c r="AJ35" s="34">
        <v>14.199999809265137</v>
      </c>
    </row>
    <row r="36" spans="1:36" ht="15.75" customHeight="1" x14ac:dyDescent="0.25">
      <c r="A36" s="35">
        <v>25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44">
        <v>8229</v>
      </c>
      <c r="P36" s="43">
        <v>34.459999084472656</v>
      </c>
      <c r="Q36" s="41">
        <f t="shared" si="1"/>
        <v>9.572221967909071</v>
      </c>
      <c r="R36" s="42">
        <v>9124</v>
      </c>
      <c r="S36" s="43">
        <v>38.209999084472656</v>
      </c>
      <c r="T36" s="41">
        <f t="shared" si="2"/>
        <v>10.613888634575737</v>
      </c>
      <c r="U36" s="44"/>
      <c r="V36" s="43"/>
      <c r="W36" s="41" t="str">
        <f t="shared" si="3"/>
        <v/>
      </c>
      <c r="X36" s="45"/>
      <c r="Y36" s="46"/>
      <c r="Z36" s="47"/>
      <c r="AA36" s="47"/>
      <c r="AB36" s="48"/>
      <c r="AC36" s="49" t="str">
        <f t="shared" si="4"/>
        <v/>
      </c>
      <c r="AD36" s="30">
        <f t="shared" si="0"/>
        <v>0</v>
      </c>
      <c r="AE36" s="31" t="str">
        <f>IF(AD36=100,"ОК"," ")</f>
        <v xml:space="preserve"> </v>
      </c>
      <c r="AF36" s="32"/>
      <c r="AG36" s="32"/>
      <c r="AH36" s="33"/>
      <c r="AI36" s="34"/>
      <c r="AJ36" s="34"/>
    </row>
    <row r="37" spans="1:36" ht="15.75" customHeight="1" x14ac:dyDescent="0.25">
      <c r="A37" s="35">
        <v>26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44">
        <v>8229</v>
      </c>
      <c r="P37" s="43">
        <v>34.459999084472656</v>
      </c>
      <c r="Q37" s="41">
        <f t="shared" si="1"/>
        <v>9.572221967909071</v>
      </c>
      <c r="R37" s="42">
        <v>9124</v>
      </c>
      <c r="S37" s="43">
        <v>38.209999084472656</v>
      </c>
      <c r="T37" s="41">
        <f t="shared" si="2"/>
        <v>10.613888634575737</v>
      </c>
      <c r="U37" s="44"/>
      <c r="V37" s="43"/>
      <c r="W37" s="41" t="str">
        <f t="shared" si="3"/>
        <v/>
      </c>
      <c r="X37" s="45"/>
      <c r="Y37" s="46"/>
      <c r="Z37" s="47"/>
      <c r="AA37" s="47"/>
      <c r="AB37" s="48"/>
      <c r="AC37" s="49" t="str">
        <f t="shared" si="4"/>
        <v/>
      </c>
      <c r="AD37" s="30">
        <f t="shared" si="0"/>
        <v>0</v>
      </c>
      <c r="AE37" s="31" t="str">
        <f t="shared" si="5"/>
        <v xml:space="preserve"> </v>
      </c>
      <c r="AF37" s="32"/>
      <c r="AG37" s="32"/>
      <c r="AH37" s="33"/>
      <c r="AI37" s="34"/>
      <c r="AJ37" s="34"/>
    </row>
    <row r="38" spans="1:36" ht="15.75" customHeight="1" x14ac:dyDescent="0.25">
      <c r="A38" s="35">
        <v>27</v>
      </c>
      <c r="B38" s="36">
        <v>95.458999633789063</v>
      </c>
      <c r="C38" s="37">
        <v>2.6400001049041748</v>
      </c>
      <c r="D38" s="37">
        <v>0.83600002527236938</v>
      </c>
      <c r="E38" s="37">
        <v>0.13300000131130219</v>
      </c>
      <c r="F38" s="37">
        <v>0.12800000607967377</v>
      </c>
      <c r="G38" s="37">
        <v>0</v>
      </c>
      <c r="H38" s="37">
        <v>2.199999988079071E-2</v>
      </c>
      <c r="I38" s="37">
        <v>1.6000000759959221E-2</v>
      </c>
      <c r="J38" s="37">
        <v>1.2000000104308128E-2</v>
      </c>
      <c r="K38" s="37">
        <v>7.0000002160668373E-3</v>
      </c>
      <c r="L38" s="37">
        <v>0.55199998617172241</v>
      </c>
      <c r="M38" s="37">
        <v>0.19499999284744263</v>
      </c>
      <c r="N38" s="38">
        <v>0.70429998636245728</v>
      </c>
      <c r="O38" s="44">
        <v>8251</v>
      </c>
      <c r="P38" s="43">
        <v>34.549999237060547</v>
      </c>
      <c r="Q38" s="41">
        <f t="shared" si="1"/>
        <v>9.5972220102945958</v>
      </c>
      <c r="R38" s="42">
        <v>9149</v>
      </c>
      <c r="S38" s="43">
        <v>38.310001373291016</v>
      </c>
      <c r="T38" s="41">
        <f t="shared" si="2"/>
        <v>10.641667048136393</v>
      </c>
      <c r="U38" s="44">
        <v>11964</v>
      </c>
      <c r="V38" s="43">
        <v>50.090000152587891</v>
      </c>
      <c r="W38" s="41">
        <f t="shared" si="3"/>
        <v>13.913888931274414</v>
      </c>
      <c r="X38" s="45">
        <v>-21.600000381469727</v>
      </c>
      <c r="Y38" s="46"/>
      <c r="Z38" s="47"/>
      <c r="AA38" s="47"/>
      <c r="AB38" s="48"/>
      <c r="AC38" s="49" t="str">
        <f t="shared" si="4"/>
        <v/>
      </c>
      <c r="AD38" s="30">
        <f t="shared" si="0"/>
        <v>99.999999751336873</v>
      </c>
      <c r="AE38" s="31" t="str">
        <f t="shared" si="5"/>
        <v xml:space="preserve"> </v>
      </c>
      <c r="AF38" s="32"/>
      <c r="AG38" s="32"/>
      <c r="AH38" s="33"/>
      <c r="AI38" s="34">
        <v>0.58480000495910645</v>
      </c>
      <c r="AJ38" s="34">
        <v>14</v>
      </c>
    </row>
    <row r="39" spans="1:36" ht="15.75" customHeight="1" x14ac:dyDescent="0.25">
      <c r="A39" s="35">
        <v>28</v>
      </c>
      <c r="B39" s="36">
        <v>95.573997497558594</v>
      </c>
      <c r="C39" s="37">
        <v>2.5820000171661377</v>
      </c>
      <c r="D39" s="37">
        <v>0.81599998474121094</v>
      </c>
      <c r="E39" s="37">
        <v>0.13199999928474426</v>
      </c>
      <c r="F39" s="37">
        <v>0.1289999932050705</v>
      </c>
      <c r="G39" s="37">
        <v>2.0000000949949026E-3</v>
      </c>
      <c r="H39" s="37">
        <v>2.199999988079071E-2</v>
      </c>
      <c r="I39" s="37">
        <v>1.7000000923871994E-2</v>
      </c>
      <c r="J39" s="37">
        <v>1.4999999664723873E-2</v>
      </c>
      <c r="K39" s="37">
        <v>6.0000000521540642E-3</v>
      </c>
      <c r="L39" s="37">
        <v>0.51599997282028198</v>
      </c>
      <c r="M39" s="37">
        <v>0.18899999558925629</v>
      </c>
      <c r="N39" s="38">
        <v>0.70370000600814819</v>
      </c>
      <c r="O39" s="44">
        <v>8251</v>
      </c>
      <c r="P39" s="43">
        <v>34.549999237060547</v>
      </c>
      <c r="Q39" s="41">
        <f t="shared" si="1"/>
        <v>9.5972220102945958</v>
      </c>
      <c r="R39" s="42">
        <v>9147</v>
      </c>
      <c r="S39" s="43">
        <v>38.310001373291016</v>
      </c>
      <c r="T39" s="41">
        <f t="shared" si="2"/>
        <v>10.641667048136393</v>
      </c>
      <c r="U39" s="44">
        <v>11968</v>
      </c>
      <c r="V39" s="43">
        <v>50.119998931884766</v>
      </c>
      <c r="W39" s="41">
        <f t="shared" si="3"/>
        <v>13.922221925523546</v>
      </c>
      <c r="X39" s="45">
        <v>-21.799999237060547</v>
      </c>
      <c r="Y39" s="46"/>
      <c r="Z39" s="47" t="s">
        <v>82</v>
      </c>
      <c r="AA39" s="47" t="s">
        <v>82</v>
      </c>
      <c r="AB39" s="47" t="s">
        <v>82</v>
      </c>
      <c r="AC39" s="49" t="str">
        <f t="shared" si="4"/>
        <v/>
      </c>
      <c r="AD39" s="30">
        <f t="shared" si="0"/>
        <v>99.999997460981831</v>
      </c>
      <c r="AE39" s="31" t="str">
        <f t="shared" si="5"/>
        <v xml:space="preserve"> </v>
      </c>
      <c r="AF39" s="32"/>
      <c r="AG39" s="32"/>
      <c r="AH39" s="33"/>
      <c r="AI39" s="34">
        <v>0.58420002460479736</v>
      </c>
      <c r="AJ39" s="34">
        <v>14</v>
      </c>
    </row>
    <row r="40" spans="1:36" ht="15.75" customHeight="1" x14ac:dyDescent="0.25">
      <c r="A40" s="35">
        <v>29</v>
      </c>
      <c r="B40" s="36">
        <v>95.549003601074219</v>
      </c>
      <c r="C40" s="37">
        <v>2.5850000381469727</v>
      </c>
      <c r="D40" s="37">
        <v>0.81999999284744263</v>
      </c>
      <c r="E40" s="37">
        <v>0.13099999725818634</v>
      </c>
      <c r="F40" s="37">
        <v>0.12600000202655792</v>
      </c>
      <c r="G40" s="37">
        <v>0</v>
      </c>
      <c r="H40" s="37">
        <v>2.199999988079071E-2</v>
      </c>
      <c r="I40" s="37">
        <v>1.7999999225139618E-2</v>
      </c>
      <c r="J40" s="37">
        <v>1.4999999664723873E-2</v>
      </c>
      <c r="K40" s="37">
        <v>6.0000000521540642E-3</v>
      </c>
      <c r="L40" s="37">
        <v>0.54000002145767212</v>
      </c>
      <c r="M40" s="37">
        <v>0.18799999356269836</v>
      </c>
      <c r="N40" s="38">
        <v>0.70370000600814819</v>
      </c>
      <c r="O40" s="44">
        <v>8248</v>
      </c>
      <c r="P40" s="43">
        <v>34.540000915527344</v>
      </c>
      <c r="Q40" s="41">
        <f t="shared" si="1"/>
        <v>9.5944446987575951</v>
      </c>
      <c r="R40" s="42">
        <v>9145</v>
      </c>
      <c r="S40" s="43">
        <v>38.299999237060547</v>
      </c>
      <c r="T40" s="41">
        <f t="shared" si="2"/>
        <v>10.638888676961264</v>
      </c>
      <c r="U40" s="44">
        <v>11965</v>
      </c>
      <c r="V40" s="43">
        <v>50.099998474121094</v>
      </c>
      <c r="W40" s="41">
        <f t="shared" si="3"/>
        <v>13.916666242811415</v>
      </c>
      <c r="X40" s="45">
        <v>-21.5</v>
      </c>
      <c r="Y40" s="46"/>
      <c r="Z40" s="47"/>
      <c r="AA40" s="47"/>
      <c r="AB40" s="48"/>
      <c r="AC40" s="49" t="str">
        <f t="shared" si="4"/>
        <v/>
      </c>
      <c r="AD40" s="30">
        <f t="shared" si="0"/>
        <v>100.00000364519656</v>
      </c>
      <c r="AE40" s="31" t="str">
        <f t="shared" si="5"/>
        <v xml:space="preserve"> </v>
      </c>
      <c r="AF40" s="32"/>
      <c r="AG40" s="32"/>
      <c r="AH40" s="33"/>
      <c r="AI40" s="34">
        <v>0.58429998159408569</v>
      </c>
      <c r="AJ40" s="34">
        <v>15</v>
      </c>
    </row>
    <row r="41" spans="1:36" ht="15.75" customHeight="1" x14ac:dyDescent="0.25">
      <c r="A41" s="35">
        <v>30</v>
      </c>
      <c r="B41" s="36">
        <v>95.577003479003906</v>
      </c>
      <c r="C41" s="37">
        <v>2.6129999160766602</v>
      </c>
      <c r="D41" s="37">
        <v>0.81800001859664917</v>
      </c>
      <c r="E41" s="37">
        <v>0.12999999523162842</v>
      </c>
      <c r="F41" s="37">
        <v>0.12700000405311584</v>
      </c>
      <c r="G41" s="37">
        <v>2.0000000949949026E-3</v>
      </c>
      <c r="H41" s="37">
        <v>2.4000000208616257E-2</v>
      </c>
      <c r="I41" s="37">
        <v>1.7000000923871994E-2</v>
      </c>
      <c r="J41" s="37">
        <v>1.3000000268220901E-2</v>
      </c>
      <c r="K41" s="37">
        <v>7.0000002160668373E-3</v>
      </c>
      <c r="L41" s="37">
        <v>0.48399999737739563</v>
      </c>
      <c r="M41" s="37">
        <v>0.18799999356269836</v>
      </c>
      <c r="N41" s="38">
        <v>0.70340001583099365</v>
      </c>
      <c r="O41" s="44">
        <v>8256</v>
      </c>
      <c r="P41" s="43">
        <v>34.569999694824219</v>
      </c>
      <c r="Q41" s="41">
        <f t="shared" si="1"/>
        <v>9.6027776930067272</v>
      </c>
      <c r="R41" s="42">
        <v>9153</v>
      </c>
      <c r="S41" s="43">
        <v>38.330001831054687</v>
      </c>
      <c r="T41" s="41">
        <f t="shared" si="2"/>
        <v>10.647222730848524</v>
      </c>
      <c r="U41" s="44">
        <v>11978</v>
      </c>
      <c r="V41" s="43">
        <v>50.159999847412109</v>
      </c>
      <c r="W41" s="41">
        <f t="shared" si="3"/>
        <v>13.933333290947807</v>
      </c>
      <c r="X41" s="45">
        <v>-21.700000762939453</v>
      </c>
      <c r="Y41" s="46"/>
      <c r="Z41" s="47"/>
      <c r="AA41" s="47"/>
      <c r="AB41" s="48"/>
      <c r="AC41" s="49" t="str">
        <f t="shared" si="4"/>
        <v/>
      </c>
      <c r="AD41" s="30">
        <f t="shared" si="0"/>
        <v>100.00000340561382</v>
      </c>
      <c r="AE41" s="31" t="str">
        <f t="shared" si="5"/>
        <v xml:space="preserve"> </v>
      </c>
      <c r="AF41" s="32"/>
      <c r="AG41" s="32"/>
      <c r="AH41" s="33"/>
      <c r="AI41" s="34">
        <v>0.58399999141693115</v>
      </c>
      <c r="AJ41" s="34">
        <v>14</v>
      </c>
    </row>
    <row r="42" spans="1:36" ht="15.75" customHeight="1" x14ac:dyDescent="0.25">
      <c r="A42" s="35">
        <v>31</v>
      </c>
      <c r="B42" s="36">
        <v>95.407997131347656</v>
      </c>
      <c r="C42" s="37">
        <v>2.687999963760376</v>
      </c>
      <c r="D42" s="37">
        <v>0.85100001096725464</v>
      </c>
      <c r="E42" s="37">
        <v>0.13400000333786011</v>
      </c>
      <c r="F42" s="37">
        <v>0.13199999928474426</v>
      </c>
      <c r="G42" s="37">
        <v>2.0000000949949026E-3</v>
      </c>
      <c r="H42" s="37">
        <v>2.4000000208616257E-2</v>
      </c>
      <c r="I42" s="37">
        <v>1.6000000759959221E-2</v>
      </c>
      <c r="J42" s="37">
        <v>1.4999999664723873E-2</v>
      </c>
      <c r="K42" s="37">
        <v>4.999999888241291E-3</v>
      </c>
      <c r="L42" s="37">
        <v>0.52600002288818359</v>
      </c>
      <c r="M42" s="37">
        <v>0.19900000095367432</v>
      </c>
      <c r="N42" s="38">
        <v>0.70499998331069946</v>
      </c>
      <c r="O42" s="44">
        <v>8262</v>
      </c>
      <c r="P42" s="43">
        <v>34.590000152587891</v>
      </c>
      <c r="Q42" s="41">
        <f t="shared" si="1"/>
        <v>9.6083333757188587</v>
      </c>
      <c r="R42" s="42">
        <v>9159</v>
      </c>
      <c r="S42" s="43">
        <v>38.349998474121094</v>
      </c>
      <c r="T42" s="41">
        <f t="shared" si="2"/>
        <v>10.652777353922525</v>
      </c>
      <c r="U42" s="44">
        <v>11973</v>
      </c>
      <c r="V42" s="43">
        <v>50.130001068115234</v>
      </c>
      <c r="W42" s="41">
        <f t="shared" si="3"/>
        <v>13.925000296698675</v>
      </c>
      <c r="X42" s="45">
        <v>-21.5</v>
      </c>
      <c r="Y42" s="46"/>
      <c r="Z42" s="47"/>
      <c r="AA42" s="47"/>
      <c r="AB42" s="48"/>
      <c r="AC42" s="49" t="str">
        <f t="shared" si="4"/>
        <v/>
      </c>
      <c r="AD42" s="30">
        <f t="shared" si="0"/>
        <v>99.999997133156285</v>
      </c>
      <c r="AE42" s="31" t="str">
        <f t="shared" si="5"/>
        <v xml:space="preserve"> </v>
      </c>
      <c r="AF42" s="32"/>
      <c r="AG42" s="32"/>
      <c r="AH42" s="33"/>
      <c r="AI42" s="34">
        <v>0.5853000283241272</v>
      </c>
      <c r="AJ42" s="34">
        <v>14</v>
      </c>
    </row>
    <row r="43" spans="1:36" ht="15.75" customHeight="1" x14ac:dyDescent="0.2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50"/>
      <c r="N43" s="38"/>
      <c r="O43" s="44"/>
      <c r="P43" s="43"/>
      <c r="Q43" s="41" t="str">
        <f t="shared" si="1"/>
        <v/>
      </c>
      <c r="R43" s="42"/>
      <c r="S43" s="43"/>
      <c r="T43" s="41" t="str">
        <f t="shared" si="2"/>
        <v/>
      </c>
      <c r="U43" s="44"/>
      <c r="V43" s="43"/>
      <c r="W43" s="41" t="str">
        <f t="shared" si="3"/>
        <v/>
      </c>
      <c r="X43" s="45"/>
      <c r="Y43" s="46"/>
      <c r="Z43" s="47"/>
      <c r="AA43" s="47"/>
      <c r="AB43" s="48"/>
      <c r="AC43" s="49" t="str">
        <f t="shared" si="4"/>
        <v/>
      </c>
      <c r="AD43" s="30">
        <f t="shared" si="0"/>
        <v>0</v>
      </c>
      <c r="AE43" s="31" t="str">
        <f t="shared" si="5"/>
        <v xml:space="preserve"> </v>
      </c>
      <c r="AF43" s="32"/>
      <c r="AG43" s="32"/>
      <c r="AH43" s="33"/>
      <c r="AI43" s="34"/>
      <c r="AJ43" s="34"/>
    </row>
    <row r="44" spans="1:36" ht="15.75" customHeight="1" thickBot="1" x14ac:dyDescent="0.3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55"/>
      <c r="O44" s="56"/>
      <c r="P44" s="57"/>
      <c r="Q44" s="58" t="str">
        <f t="shared" si="1"/>
        <v/>
      </c>
      <c r="R44" s="59"/>
      <c r="S44" s="57"/>
      <c r="T44" s="58" t="str">
        <f t="shared" si="2"/>
        <v/>
      </c>
      <c r="U44" s="60"/>
      <c r="V44" s="61"/>
      <c r="W44" s="62" t="str">
        <f t="shared" si="3"/>
        <v/>
      </c>
      <c r="X44" s="63"/>
      <c r="Y44" s="64"/>
      <c r="Z44" s="65"/>
      <c r="AA44" s="65"/>
      <c r="AB44" s="66"/>
      <c r="AC44" s="67" t="str">
        <f t="shared" si="4"/>
        <v/>
      </c>
      <c r="AD44" s="30">
        <f t="shared" si="0"/>
        <v>0</v>
      </c>
      <c r="AE44" s="31" t="str">
        <f t="shared" si="5"/>
        <v xml:space="preserve"> </v>
      </c>
      <c r="AF44" s="32"/>
      <c r="AG44" s="32"/>
      <c r="AH44" s="33"/>
      <c r="AI44" s="34"/>
      <c r="AJ44" s="34"/>
    </row>
    <row r="45" spans="1:36" ht="15" customHeight="1" thickBot="1" x14ac:dyDescent="0.3">
      <c r="A45" s="174" t="s">
        <v>47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O45" s="177">
        <f>SUM(O12:O44)/COUNTIF(O12:O44,"&gt;0")</f>
        <v>8219.0967741935492</v>
      </c>
      <c r="P45" s="179">
        <f t="shared" ref="P45:Q45" si="6">SUM(P12:P44)/COUNTIF(P12:P44,"&gt;0")</f>
        <v>34.412580551639678</v>
      </c>
      <c r="Q45" s="181">
        <f t="shared" si="6"/>
        <v>9.5590501532332404</v>
      </c>
      <c r="R45" s="177">
        <f>'Додаток №804'!D7</f>
        <v>9114.0073090960996</v>
      </c>
      <c r="S45" s="179">
        <f>'Додаток №804'!C7</f>
        <v>38.158525262925174</v>
      </c>
      <c r="T45" s="190">
        <f>'Додаток №804'!E7</f>
        <v>10.599590350812548</v>
      </c>
      <c r="U45" s="68"/>
      <c r="V45" s="69"/>
      <c r="W45" s="69"/>
      <c r="X45" s="69"/>
      <c r="Y45" s="69"/>
      <c r="Z45" s="69"/>
      <c r="AA45" s="192"/>
      <c r="AB45" s="192"/>
      <c r="AC45" s="70">
        <f>SUMIF(AC12:AC44,"&gt;0",AC12:AC44)-SUMIF(AG47:AG54,"&gt;0",AG47:AG54)</f>
        <v>0</v>
      </c>
      <c r="AD45" s="30"/>
      <c r="AE45" s="31"/>
      <c r="AF45" s="33"/>
      <c r="AG45" s="33"/>
      <c r="AH45" s="33"/>
    </row>
    <row r="46" spans="1:36" ht="19.5" customHeight="1" thickBot="1" x14ac:dyDescent="0.3">
      <c r="A46" s="71"/>
      <c r="B46" s="72"/>
      <c r="C46" s="72"/>
      <c r="D46" s="72"/>
      <c r="E46" s="72"/>
      <c r="F46" s="72"/>
      <c r="G46" s="72"/>
      <c r="H46" s="193" t="s">
        <v>48</v>
      </c>
      <c r="I46" s="194"/>
      <c r="J46" s="194"/>
      <c r="K46" s="194"/>
      <c r="L46" s="194"/>
      <c r="M46" s="194"/>
      <c r="N46" s="195"/>
      <c r="O46" s="178"/>
      <c r="P46" s="180"/>
      <c r="Q46" s="182"/>
      <c r="R46" s="178"/>
      <c r="S46" s="180"/>
      <c r="T46" s="191"/>
      <c r="U46" s="68"/>
      <c r="V46" s="72"/>
      <c r="W46" s="72"/>
      <c r="X46" s="72"/>
      <c r="Y46" s="72"/>
      <c r="Z46" s="72"/>
      <c r="AA46" s="72"/>
      <c r="AB46" s="72"/>
      <c r="AC46" s="73"/>
      <c r="AE46" s="196" t="s">
        <v>49</v>
      </c>
      <c r="AF46" s="197"/>
      <c r="AG46" s="12" t="s">
        <v>50</v>
      </c>
    </row>
    <row r="47" spans="1:36" ht="18.75" customHeight="1" x14ac:dyDescent="0.25">
      <c r="AD47" s="74"/>
      <c r="AE47" s="189" t="s">
        <v>51</v>
      </c>
      <c r="AF47" s="189"/>
      <c r="AG47" s="34"/>
    </row>
    <row r="48" spans="1:36" x14ac:dyDescent="0.25">
      <c r="B48" s="75" t="s">
        <v>52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 t="s">
        <v>53</v>
      </c>
      <c r="O48" s="76"/>
      <c r="P48" s="76"/>
      <c r="Q48" s="76"/>
      <c r="R48" s="76"/>
      <c r="S48" s="76"/>
      <c r="T48" s="76"/>
      <c r="U48" s="76"/>
      <c r="V48" s="76" t="s">
        <v>54</v>
      </c>
      <c r="AD48" s="74"/>
      <c r="AE48" s="189"/>
      <c r="AF48" s="189"/>
      <c r="AG48" s="34"/>
    </row>
    <row r="49" spans="2:33" x14ac:dyDescent="0.25">
      <c r="D49" s="78"/>
      <c r="N49" s="79"/>
      <c r="O49" s="80" t="s">
        <v>55</v>
      </c>
      <c r="P49" s="81"/>
      <c r="Q49" s="81"/>
      <c r="R49" s="80" t="s">
        <v>56</v>
      </c>
      <c r="S49" s="81"/>
      <c r="T49" s="81"/>
      <c r="U49" s="81"/>
      <c r="V49" s="80" t="s">
        <v>57</v>
      </c>
      <c r="AD49" s="74"/>
      <c r="AE49" s="189"/>
      <c r="AF49" s="189"/>
      <c r="AG49" s="34"/>
    </row>
    <row r="50" spans="2:33" x14ac:dyDescent="0.25">
      <c r="B50" s="75" t="s">
        <v>58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7" t="s">
        <v>59</v>
      </c>
      <c r="O50" s="76"/>
      <c r="P50" s="76"/>
      <c r="Q50" s="76"/>
      <c r="R50" s="76"/>
      <c r="S50" s="76"/>
      <c r="T50" s="76"/>
      <c r="U50" s="76"/>
      <c r="V50" s="76" t="str">
        <f>V48</f>
        <v>01.04.2017</v>
      </c>
      <c r="AD50" s="74"/>
      <c r="AE50" s="189"/>
      <c r="AF50" s="189"/>
      <c r="AG50" s="34"/>
    </row>
    <row r="51" spans="2:33" x14ac:dyDescent="0.25">
      <c r="E51" s="78"/>
      <c r="N51" s="79"/>
      <c r="O51" s="80" t="s">
        <v>55</v>
      </c>
      <c r="P51" s="81"/>
      <c r="Q51" s="81"/>
      <c r="R51" s="80" t="s">
        <v>56</v>
      </c>
      <c r="S51" s="81"/>
      <c r="T51" s="81"/>
      <c r="U51" s="81"/>
      <c r="V51" s="80" t="s">
        <v>57</v>
      </c>
      <c r="AD51" s="74"/>
      <c r="AE51" s="189"/>
      <c r="AF51" s="189"/>
      <c r="AG51" s="34"/>
    </row>
    <row r="52" spans="2:33" x14ac:dyDescent="0.25">
      <c r="B52" s="82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83"/>
      <c r="O52" s="71"/>
      <c r="P52" s="71"/>
      <c r="Q52" s="71"/>
      <c r="R52" s="71"/>
      <c r="S52" s="71"/>
      <c r="T52" s="71"/>
      <c r="U52" s="71"/>
      <c r="V52" s="71"/>
      <c r="W52" s="71"/>
      <c r="AD52" s="74"/>
      <c r="AE52" s="189"/>
      <c r="AF52" s="189"/>
      <c r="AG52" s="34"/>
    </row>
    <row r="53" spans="2:33" x14ac:dyDescent="0.25">
      <c r="B53" s="71"/>
      <c r="C53" s="71"/>
      <c r="D53" s="71"/>
      <c r="E53" s="84"/>
      <c r="F53" s="71"/>
      <c r="G53" s="71"/>
      <c r="H53" s="71"/>
      <c r="I53" s="71"/>
      <c r="J53" s="71"/>
      <c r="K53" s="71"/>
      <c r="L53" s="71"/>
      <c r="M53" s="71"/>
      <c r="N53" s="71"/>
      <c r="O53" s="85"/>
      <c r="P53" s="86"/>
      <c r="Q53" s="86"/>
      <c r="R53" s="85"/>
      <c r="S53" s="86"/>
      <c r="T53" s="86"/>
      <c r="U53" s="86"/>
      <c r="V53" s="85"/>
      <c r="W53" s="71"/>
      <c r="AD53" s="74"/>
      <c r="AE53" s="189"/>
      <c r="AF53" s="189"/>
      <c r="AG53" s="34"/>
    </row>
    <row r="54" spans="2:33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AD54" s="74"/>
      <c r="AE54" s="189"/>
      <c r="AF54" s="189"/>
      <c r="AG54" s="34"/>
    </row>
  </sheetData>
  <sheetProtection formatCells="0" formatColumns="0" formatRows="0" selectLockedCells="1"/>
  <mergeCells count="54">
    <mergeCell ref="AE54:AF54"/>
    <mergeCell ref="T45:T46"/>
    <mergeCell ref="AA45:AB45"/>
    <mergeCell ref="H46:N46"/>
    <mergeCell ref="AE46:AF46"/>
    <mergeCell ref="AE47:AF47"/>
    <mergeCell ref="AE48:AF48"/>
    <mergeCell ref="AE49:AF49"/>
    <mergeCell ref="AE50:AF50"/>
    <mergeCell ref="AE51:AF51"/>
    <mergeCell ref="AE52:AF52"/>
    <mergeCell ref="AE53:AF53"/>
    <mergeCell ref="S45:S46"/>
    <mergeCell ref="M10:M11"/>
    <mergeCell ref="O10:O11"/>
    <mergeCell ref="P10:P11"/>
    <mergeCell ref="Q10:Q11"/>
    <mergeCell ref="R10:R11"/>
    <mergeCell ref="S10:S11"/>
    <mergeCell ref="A45:N45"/>
    <mergeCell ref="O45:O46"/>
    <mergeCell ref="P45:P46"/>
    <mergeCell ref="Q45:Q46"/>
    <mergeCell ref="R45:R46"/>
    <mergeCell ref="Z8:Z11"/>
    <mergeCell ref="AA8:AA11"/>
    <mergeCell ref="AB8:AB11"/>
    <mergeCell ref="AC8:AC11"/>
    <mergeCell ref="N9:N11"/>
    <mergeCell ref="T10:T11"/>
    <mergeCell ref="U10:U11"/>
    <mergeCell ref="V10:V11"/>
    <mergeCell ref="W10:W11"/>
    <mergeCell ref="K1:W1"/>
    <mergeCell ref="Z1:AB1"/>
    <mergeCell ref="K3:W3"/>
    <mergeCell ref="K4:W4"/>
    <mergeCell ref="K5:W5"/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L10:L11"/>
    <mergeCell ref="G10:G11"/>
    <mergeCell ref="H10:H11"/>
    <mergeCell ref="I10:I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45"/>
  <sheetViews>
    <sheetView topLeftCell="A37" zoomScaleNormal="100" workbookViewId="0">
      <selection activeCell="A45" sqref="A45:N45"/>
    </sheetView>
  </sheetViews>
  <sheetFormatPr defaultRowHeight="15" x14ac:dyDescent="0.25"/>
  <cols>
    <col min="1" max="1" width="18.140625" customWidth="1"/>
    <col min="3" max="4" width="34.42578125" customWidth="1"/>
  </cols>
  <sheetData>
    <row r="1" spans="1:4" x14ac:dyDescent="0.25">
      <c r="A1" s="198"/>
      <c r="B1" s="198"/>
    </row>
    <row r="2" spans="1:4" x14ac:dyDescent="0.25">
      <c r="A2" s="199" t="s">
        <v>60</v>
      </c>
      <c r="B2" s="199"/>
      <c r="C2" s="199"/>
      <c r="D2" s="199"/>
    </row>
    <row r="3" spans="1:4" ht="15.75" thickBot="1" x14ac:dyDescent="0.3"/>
    <row r="4" spans="1:4" ht="23.25" customHeight="1" thickBot="1" x14ac:dyDescent="0.3">
      <c r="A4" s="200" t="s">
        <v>10</v>
      </c>
      <c r="B4" s="203" t="s">
        <v>61</v>
      </c>
      <c r="C4" s="87"/>
      <c r="D4" s="205" t="s">
        <v>62</v>
      </c>
    </row>
    <row r="5" spans="1:4" ht="23.25" customHeight="1" thickBot="1" x14ac:dyDescent="0.3">
      <c r="A5" s="201"/>
      <c r="B5" s="204"/>
      <c r="C5" s="88" t="s">
        <v>63</v>
      </c>
      <c r="D5" s="206"/>
    </row>
    <row r="6" spans="1:4" ht="82.5" customHeight="1" thickBot="1" x14ac:dyDescent="0.3">
      <c r="A6" s="202"/>
      <c r="B6" s="204"/>
      <c r="C6" s="89" t="s">
        <v>64</v>
      </c>
      <c r="D6" s="207"/>
    </row>
    <row r="7" spans="1:4" x14ac:dyDescent="0.25">
      <c r="A7" s="90">
        <v>1</v>
      </c>
      <c r="B7" s="91">
        <f>IF(№804.П!S12&gt;0,№804.П!S12,"")</f>
        <v>38.040000915527344</v>
      </c>
      <c r="C7" s="92">
        <v>24747.466796875</v>
      </c>
      <c r="D7" s="93">
        <f t="shared" ref="D7:D37" si="0">SUM(C7:C7)</f>
        <v>24747.466796875</v>
      </c>
    </row>
    <row r="8" spans="1:4" x14ac:dyDescent="0.25">
      <c r="A8" s="94">
        <v>2</v>
      </c>
      <c r="B8" s="95">
        <f>IF(№804.П!S13&gt;0,№804.П!S13,"")</f>
        <v>38</v>
      </c>
      <c r="C8" s="92">
        <v>22787.044921875</v>
      </c>
      <c r="D8" s="93">
        <f t="shared" si="0"/>
        <v>22787.044921875</v>
      </c>
    </row>
    <row r="9" spans="1:4" x14ac:dyDescent="0.25">
      <c r="A9" s="94">
        <v>3</v>
      </c>
      <c r="B9" s="95">
        <f>IF(№804.П!S14&gt;0,№804.П!S14,"")</f>
        <v>38.029998779296875</v>
      </c>
      <c r="C9" s="92">
        <v>23773.8671875</v>
      </c>
      <c r="D9" s="93">
        <f t="shared" si="0"/>
        <v>23773.8671875</v>
      </c>
    </row>
    <row r="10" spans="1:4" x14ac:dyDescent="0.25">
      <c r="A10" s="94">
        <v>4</v>
      </c>
      <c r="B10" s="95">
        <f>IF(№804.П!S15&gt;0,№804.П!S15,"")</f>
        <v>38.029998779296875</v>
      </c>
      <c r="C10" s="92">
        <v>23632.294921875</v>
      </c>
      <c r="D10" s="93">
        <f t="shared" si="0"/>
        <v>23632.294921875</v>
      </c>
    </row>
    <row r="11" spans="1:4" x14ac:dyDescent="0.25">
      <c r="A11" s="94">
        <v>5</v>
      </c>
      <c r="B11" s="95">
        <f>IF(№804.П!S16&gt;0,№804.П!S16,"")</f>
        <v>38.029998779296875</v>
      </c>
      <c r="C11" s="92">
        <v>22428.3984375</v>
      </c>
      <c r="D11" s="93">
        <f t="shared" si="0"/>
        <v>22428.3984375</v>
      </c>
    </row>
    <row r="12" spans="1:4" x14ac:dyDescent="0.25">
      <c r="A12" s="94">
        <v>6</v>
      </c>
      <c r="B12" s="95">
        <f>IF(№804.П!S17&gt;0,№804.П!S17,"")</f>
        <v>38.020000457763672</v>
      </c>
      <c r="C12" s="92">
        <v>21025.658203125</v>
      </c>
      <c r="D12" s="93">
        <f t="shared" si="0"/>
        <v>21025.658203125</v>
      </c>
    </row>
    <row r="13" spans="1:4" x14ac:dyDescent="0.25">
      <c r="A13" s="94">
        <v>7</v>
      </c>
      <c r="B13" s="95">
        <f>IF(№804.П!S18&gt;0,№804.П!S18,"")</f>
        <v>38.110000610351563</v>
      </c>
      <c r="C13" s="92">
        <v>19435.19921875</v>
      </c>
      <c r="D13" s="93">
        <f t="shared" si="0"/>
        <v>19435.19921875</v>
      </c>
    </row>
    <row r="14" spans="1:4" x14ac:dyDescent="0.25">
      <c r="A14" s="94">
        <v>8</v>
      </c>
      <c r="B14" s="95">
        <f>IF(№804.П!S19&gt;0,№804.П!S19,"")</f>
        <v>38.110000610351563</v>
      </c>
      <c r="C14" s="92">
        <v>20696.90234375</v>
      </c>
      <c r="D14" s="93">
        <f t="shared" si="0"/>
        <v>20696.90234375</v>
      </c>
    </row>
    <row r="15" spans="1:4" x14ac:dyDescent="0.25">
      <c r="A15" s="94">
        <v>9</v>
      </c>
      <c r="B15" s="95">
        <f>IF(№804.П!S20&gt;0,№804.П!S20,"")</f>
        <v>38.069999694824219</v>
      </c>
      <c r="C15" s="92">
        <v>22095.455078125</v>
      </c>
      <c r="D15" s="93">
        <f t="shared" si="0"/>
        <v>22095.455078125</v>
      </c>
    </row>
    <row r="16" spans="1:4" x14ac:dyDescent="0.25">
      <c r="A16" s="94">
        <v>10</v>
      </c>
      <c r="B16" s="95">
        <f>IF(№804.П!S21&gt;0,№804.П!S21,"")</f>
        <v>38.139999389648438</v>
      </c>
      <c r="C16" s="92">
        <v>23378.892578125</v>
      </c>
      <c r="D16" s="93">
        <f t="shared" si="0"/>
        <v>23378.892578125</v>
      </c>
    </row>
    <row r="17" spans="1:4" x14ac:dyDescent="0.25">
      <c r="A17" s="94">
        <v>11</v>
      </c>
      <c r="B17" s="95">
        <f>IF(№804.П!S22&gt;0,№804.П!S22,"")</f>
        <v>38.139999389648438</v>
      </c>
      <c r="C17" s="92">
        <v>25550.044921875</v>
      </c>
      <c r="D17" s="93">
        <f t="shared" si="0"/>
        <v>25550.044921875</v>
      </c>
    </row>
    <row r="18" spans="1:4" x14ac:dyDescent="0.25">
      <c r="A18" s="94">
        <v>12</v>
      </c>
      <c r="B18" s="95">
        <f>IF(№804.П!S23&gt;0,№804.П!S23,"")</f>
        <v>38.139999389648438</v>
      </c>
      <c r="C18" s="92">
        <v>27604.689453125</v>
      </c>
      <c r="D18" s="93">
        <f t="shared" si="0"/>
        <v>27604.689453125</v>
      </c>
    </row>
    <row r="19" spans="1:4" x14ac:dyDescent="0.25">
      <c r="A19" s="94">
        <v>13</v>
      </c>
      <c r="B19" s="95">
        <f>IF(№804.П!S24&gt;0,№804.П!S24,"")</f>
        <v>38.139999389648438</v>
      </c>
      <c r="C19" s="92">
        <v>26368.00390625</v>
      </c>
      <c r="D19" s="93">
        <f t="shared" si="0"/>
        <v>26368.00390625</v>
      </c>
    </row>
    <row r="20" spans="1:4" x14ac:dyDescent="0.25">
      <c r="A20" s="94">
        <v>14</v>
      </c>
      <c r="B20" s="95">
        <f>IF(№804.П!S25&gt;0,№804.П!S25,"")</f>
        <v>38.169998168945313</v>
      </c>
      <c r="C20" s="92">
        <v>25689.05078125</v>
      </c>
      <c r="D20" s="93">
        <f t="shared" si="0"/>
        <v>25689.05078125</v>
      </c>
    </row>
    <row r="21" spans="1:4" x14ac:dyDescent="0.25">
      <c r="A21" s="94">
        <v>15</v>
      </c>
      <c r="B21" s="95">
        <f>IF(№804.П!S26&gt;0,№804.П!S26,"")</f>
        <v>38.130001068115234</v>
      </c>
      <c r="C21" s="92">
        <v>24284.287109375</v>
      </c>
      <c r="D21" s="93">
        <f t="shared" si="0"/>
        <v>24284.287109375</v>
      </c>
    </row>
    <row r="22" spans="1:4" x14ac:dyDescent="0.25">
      <c r="A22" s="96">
        <v>16</v>
      </c>
      <c r="B22" s="95">
        <f>IF(№804.П!S27&gt;0,№804.П!S27,"")</f>
        <v>38.169998168945313</v>
      </c>
      <c r="C22" s="92">
        <v>26227.93359375</v>
      </c>
      <c r="D22" s="93">
        <f t="shared" si="0"/>
        <v>26227.93359375</v>
      </c>
    </row>
    <row r="23" spans="1:4" x14ac:dyDescent="0.25">
      <c r="A23" s="96">
        <v>17</v>
      </c>
      <c r="B23" s="95">
        <f>IF(№804.П!S28&gt;0,№804.П!S28,"")</f>
        <v>38.209999084472656</v>
      </c>
      <c r="C23" s="92">
        <v>25339.830078125</v>
      </c>
      <c r="D23" s="93">
        <f t="shared" si="0"/>
        <v>25339.830078125</v>
      </c>
    </row>
    <row r="24" spans="1:4" x14ac:dyDescent="0.25">
      <c r="A24" s="96">
        <v>18</v>
      </c>
      <c r="B24" s="95">
        <f>IF(№804.П!S29&gt;0,№804.П!S29,"")</f>
        <v>38.209999084472656</v>
      </c>
      <c r="C24" s="92">
        <v>25945.83984375</v>
      </c>
      <c r="D24" s="93">
        <f t="shared" si="0"/>
        <v>25945.83984375</v>
      </c>
    </row>
    <row r="25" spans="1:4" x14ac:dyDescent="0.25">
      <c r="A25" s="96">
        <v>19</v>
      </c>
      <c r="B25" s="95">
        <f>IF(№804.П!S30&gt;0,№804.П!S30,"")</f>
        <v>38.209999084472656</v>
      </c>
      <c r="C25" s="92">
        <v>28029.80859375</v>
      </c>
      <c r="D25" s="93">
        <f t="shared" si="0"/>
        <v>28029.80859375</v>
      </c>
    </row>
    <row r="26" spans="1:4" x14ac:dyDescent="0.25">
      <c r="A26" s="96">
        <v>20</v>
      </c>
      <c r="B26" s="95">
        <f>IF(№804.П!S31&gt;0,№804.П!S31,"")</f>
        <v>38.220001220703125</v>
      </c>
      <c r="C26" s="92">
        <v>27132.517578125</v>
      </c>
      <c r="D26" s="93">
        <f t="shared" si="0"/>
        <v>27132.517578125</v>
      </c>
    </row>
    <row r="27" spans="1:4" x14ac:dyDescent="0.25">
      <c r="A27" s="96">
        <v>21</v>
      </c>
      <c r="B27" s="95">
        <f>IF(№804.П!S32&gt;0,№804.П!S32,"")</f>
        <v>38.180000305175781</v>
      </c>
      <c r="C27" s="92">
        <v>22786.306640625</v>
      </c>
      <c r="D27" s="93">
        <f t="shared" si="0"/>
        <v>22786.306640625</v>
      </c>
    </row>
    <row r="28" spans="1:4" x14ac:dyDescent="0.25">
      <c r="A28" s="96">
        <v>22</v>
      </c>
      <c r="B28" s="95">
        <f>IF(№804.П!S33&gt;0,№804.П!S33,"")</f>
        <v>38.130001068115234</v>
      </c>
      <c r="C28" s="92">
        <v>18643.0546875</v>
      </c>
      <c r="D28" s="93">
        <f t="shared" si="0"/>
        <v>18643.0546875</v>
      </c>
    </row>
    <row r="29" spans="1:4" x14ac:dyDescent="0.25">
      <c r="A29" s="96">
        <v>23</v>
      </c>
      <c r="B29" s="95">
        <f>IF(№804.П!S34&gt;0,№804.П!S34,"")</f>
        <v>38.200000762939453</v>
      </c>
      <c r="C29" s="92">
        <v>19720.322265625</v>
      </c>
      <c r="D29" s="93">
        <f t="shared" si="0"/>
        <v>19720.322265625</v>
      </c>
    </row>
    <row r="30" spans="1:4" x14ac:dyDescent="0.25">
      <c r="A30" s="96">
        <v>24</v>
      </c>
      <c r="B30" s="95">
        <f>IF(№804.П!S35&gt;0,№804.П!S35,"")</f>
        <v>38.209999084472656</v>
      </c>
      <c r="C30" s="92">
        <v>21019.6875</v>
      </c>
      <c r="D30" s="93">
        <f t="shared" si="0"/>
        <v>21019.6875</v>
      </c>
    </row>
    <row r="31" spans="1:4" x14ac:dyDescent="0.25">
      <c r="A31" s="96">
        <v>25</v>
      </c>
      <c r="B31" s="95">
        <f>IF(№804.П!S36&gt;0,№804.П!S36,"")</f>
        <v>38.209999084472656</v>
      </c>
      <c r="C31" s="92">
        <v>19740.97265625</v>
      </c>
      <c r="D31" s="93">
        <f t="shared" si="0"/>
        <v>19740.97265625</v>
      </c>
    </row>
    <row r="32" spans="1:4" x14ac:dyDescent="0.25">
      <c r="A32" s="96">
        <v>26</v>
      </c>
      <c r="B32" s="95">
        <f>IF(№804.П!S37&gt;0,№804.П!S37,"")</f>
        <v>38.209999084472656</v>
      </c>
      <c r="C32" s="92">
        <v>24443.205078125</v>
      </c>
      <c r="D32" s="93">
        <f t="shared" si="0"/>
        <v>24443.205078125</v>
      </c>
    </row>
    <row r="33" spans="1:4" x14ac:dyDescent="0.25">
      <c r="A33" s="96">
        <v>27</v>
      </c>
      <c r="B33" s="95">
        <f>IF(№804.П!S38&gt;0,№804.П!S38,"")</f>
        <v>38.310001373291016</v>
      </c>
      <c r="C33" s="92">
        <v>23099.572265625</v>
      </c>
      <c r="D33" s="93">
        <f t="shared" si="0"/>
        <v>23099.572265625</v>
      </c>
    </row>
    <row r="34" spans="1:4" x14ac:dyDescent="0.25">
      <c r="A34" s="96">
        <v>28</v>
      </c>
      <c r="B34" s="95">
        <f>IF(№804.П!S39&gt;0,№804.П!S39,"")</f>
        <v>38.310001373291016</v>
      </c>
      <c r="C34" s="92">
        <v>18907.740234375</v>
      </c>
      <c r="D34" s="93">
        <f t="shared" si="0"/>
        <v>18907.740234375</v>
      </c>
    </row>
    <row r="35" spans="1:4" x14ac:dyDescent="0.25">
      <c r="A35" s="96">
        <v>29</v>
      </c>
      <c r="B35" s="95">
        <f>IF(№804.П!S40&gt;0,№804.П!S40,"")</f>
        <v>38.299999237060547</v>
      </c>
      <c r="C35" s="92">
        <v>15598.1904296875</v>
      </c>
      <c r="D35" s="93">
        <f t="shared" si="0"/>
        <v>15598.1904296875</v>
      </c>
    </row>
    <row r="36" spans="1:4" x14ac:dyDescent="0.25">
      <c r="A36" s="96">
        <v>30</v>
      </c>
      <c r="B36" s="95">
        <f>IF(№804.П!S41&gt;0,№804.П!S41,"")</f>
        <v>38.330001831054687</v>
      </c>
      <c r="C36" s="92">
        <v>17371.755859375</v>
      </c>
      <c r="D36" s="93">
        <f t="shared" si="0"/>
        <v>17371.755859375</v>
      </c>
    </row>
    <row r="37" spans="1:4" ht="15.75" thickBot="1" x14ac:dyDescent="0.3">
      <c r="A37" s="97">
        <v>31</v>
      </c>
      <c r="B37" s="98">
        <f>IF(№804.П!S42&gt;0,№804.П!S42,"")</f>
        <v>38.349998474121094</v>
      </c>
      <c r="C37" s="92">
        <v>15194.5390625</v>
      </c>
      <c r="D37" s="93">
        <f t="shared" si="0"/>
        <v>15194.5390625</v>
      </c>
    </row>
    <row r="38" spans="1:4" ht="29.25" customHeight="1" thickBot="1" x14ac:dyDescent="0.3">
      <c r="A38" s="99" t="s">
        <v>62</v>
      </c>
      <c r="B38" s="100"/>
      <c r="C38" s="101">
        <f t="shared" ref="C38:D38" si="1">SUM(C7:C37)</f>
        <v>702698.5322265625</v>
      </c>
      <c r="D38" s="102">
        <f t="shared" si="1"/>
        <v>702698.5322265625</v>
      </c>
    </row>
    <row r="39" spans="1:4" s="107" customFormat="1" ht="27" customHeight="1" thickBot="1" x14ac:dyDescent="0.25">
      <c r="A39" s="103" t="s">
        <v>65</v>
      </c>
      <c r="B39" s="104"/>
      <c r="C39" s="105">
        <f t="shared" ref="C39:D39" si="2">SUMPRODUCT($B$7:$B$37,C7:C37)</f>
        <v>26813939.694187727</v>
      </c>
      <c r="D39" s="106">
        <f t="shared" si="2"/>
        <v>26813939.694187727</v>
      </c>
    </row>
    <row r="40" spans="1:4" ht="60" customHeight="1" thickBot="1" x14ac:dyDescent="0.3">
      <c r="A40" s="108" t="s">
        <v>66</v>
      </c>
      <c r="B40" s="109"/>
      <c r="C40" s="110">
        <f>C39/C38</f>
        <v>38.158525262925174</v>
      </c>
      <c r="D40" s="111">
        <f>D39/D38</f>
        <v>38.158525262925174</v>
      </c>
    </row>
    <row r="41" spans="1:4" ht="60" customHeight="1" thickBot="1" x14ac:dyDescent="0.3">
      <c r="A41" s="108" t="s">
        <v>67</v>
      </c>
      <c r="B41" s="112"/>
      <c r="C41" s="113">
        <f>C40*238.8459</f>
        <v>9114.0073090960996</v>
      </c>
      <c r="D41" s="114">
        <f>D40*238.8459</f>
        <v>9114.0073090960996</v>
      </c>
    </row>
    <row r="42" spans="1:4" ht="60" customHeight="1" thickBot="1" x14ac:dyDescent="0.3">
      <c r="A42" s="108" t="s">
        <v>68</v>
      </c>
      <c r="B42" s="115"/>
      <c r="C42" s="116">
        <f>C40/3.6</f>
        <v>10.599590350812548</v>
      </c>
      <c r="D42" s="117">
        <f>D40/3.6</f>
        <v>10.599590350812548</v>
      </c>
    </row>
    <row r="45" spans="1:4" x14ac:dyDescent="0.25">
      <c r="A45" s="118"/>
    </row>
  </sheetData>
  <mergeCells count="5">
    <mergeCell ref="A1:B1"/>
    <mergeCell ref="A2:D2"/>
    <mergeCell ref="A4:A6"/>
    <mergeCell ref="B4:B6"/>
    <mergeCell ref="D4:D6"/>
  </mergeCells>
  <printOptions horizontalCentered="1" verticalCentered="1"/>
  <pageMargins left="0.25" right="0.25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24"/>
  <sheetViews>
    <sheetView tabSelected="1" zoomScaleNormal="100" workbookViewId="0">
      <selection activeCell="J14" sqref="J14"/>
    </sheetView>
  </sheetViews>
  <sheetFormatPr defaultRowHeight="15" x14ac:dyDescent="0.25"/>
  <cols>
    <col min="1" max="1" width="18.140625" customWidth="1"/>
    <col min="2" max="2" width="32.42578125" customWidth="1"/>
    <col min="3" max="3" width="13.140625" customWidth="1"/>
    <col min="4" max="4" width="12.5703125" customWidth="1"/>
    <col min="5" max="5" width="13.42578125" customWidth="1"/>
  </cols>
  <sheetData>
    <row r="1" spans="1:6" x14ac:dyDescent="0.25">
      <c r="A1" s="119"/>
    </row>
    <row r="2" spans="1:6" x14ac:dyDescent="0.25">
      <c r="A2" s="120" t="s">
        <v>69</v>
      </c>
      <c r="B2" s="120"/>
      <c r="C2" s="120"/>
      <c r="D2" s="120"/>
      <c r="E2" s="120"/>
      <c r="F2" s="120"/>
    </row>
    <row r="3" spans="1:6" ht="15.75" thickBot="1" x14ac:dyDescent="0.3">
      <c r="A3" s="121"/>
      <c r="B3" s="121"/>
      <c r="C3" s="121"/>
      <c r="D3" s="121"/>
      <c r="E3" s="121"/>
      <c r="F3" s="121"/>
    </row>
    <row r="4" spans="1:6" ht="45.75" customHeight="1" thickBot="1" x14ac:dyDescent="0.3">
      <c r="A4" s="208" t="s">
        <v>70</v>
      </c>
      <c r="B4" s="208" t="s">
        <v>71</v>
      </c>
      <c r="C4" s="210" t="s">
        <v>72</v>
      </c>
      <c r="D4" s="211"/>
      <c r="E4" s="212"/>
      <c r="F4" s="121"/>
    </row>
    <row r="5" spans="1:6" ht="15.75" thickBot="1" x14ac:dyDescent="0.3">
      <c r="A5" s="209"/>
      <c r="B5" s="209"/>
      <c r="C5" s="122" t="s">
        <v>73</v>
      </c>
      <c r="D5" s="123" t="s">
        <v>74</v>
      </c>
      <c r="E5" s="122" t="s">
        <v>75</v>
      </c>
      <c r="F5" s="121"/>
    </row>
    <row r="6" spans="1:6" ht="30.75" thickBot="1" x14ac:dyDescent="0.3">
      <c r="A6" s="124" t="s">
        <v>63</v>
      </c>
      <c r="B6" s="87" t="s">
        <v>64</v>
      </c>
      <c r="C6" s="125">
        <f>'розрахунок №804'!C40</f>
        <v>38.158525262925174</v>
      </c>
      <c r="D6" s="126">
        <f>'розрахунок №804'!C41</f>
        <v>9114.0073090960996</v>
      </c>
      <c r="E6" s="127">
        <f>'розрахунок №804'!C42</f>
        <v>10.599590350812548</v>
      </c>
      <c r="F6" s="121"/>
    </row>
    <row r="7" spans="1:6" ht="36.75" customHeight="1" thickBot="1" x14ac:dyDescent="0.3">
      <c r="A7" s="213" t="s">
        <v>76</v>
      </c>
      <c r="B7" s="214"/>
      <c r="C7" s="128">
        <f>C6</f>
        <v>38.158525262925174</v>
      </c>
      <c r="D7" s="129">
        <f>D6</f>
        <v>9114.0073090960996</v>
      </c>
      <c r="E7" s="130">
        <f>E6</f>
        <v>10.599590350812548</v>
      </c>
      <c r="F7" s="121"/>
    </row>
    <row r="8" spans="1:6" x14ac:dyDescent="0.25">
      <c r="A8" s="121"/>
      <c r="B8" s="121"/>
      <c r="C8" s="121"/>
      <c r="D8" s="121"/>
      <c r="E8" s="121"/>
      <c r="F8" s="121"/>
    </row>
    <row r="9" spans="1:6" x14ac:dyDescent="0.25">
      <c r="A9" s="121"/>
      <c r="B9" s="121"/>
      <c r="C9" s="121"/>
      <c r="D9" s="121"/>
      <c r="E9" s="121"/>
      <c r="F9" s="121"/>
    </row>
    <row r="10" spans="1:6" x14ac:dyDescent="0.25">
      <c r="A10" s="121"/>
      <c r="B10" s="121"/>
      <c r="C10" s="121"/>
      <c r="D10" s="121"/>
      <c r="E10" s="121"/>
      <c r="F10" s="121"/>
    </row>
    <row r="11" spans="1:6" s="132" customFormat="1" ht="15" customHeight="1" x14ac:dyDescent="0.25">
      <c r="A11" s="131"/>
      <c r="B11" s="131"/>
      <c r="C11" s="131"/>
      <c r="D11" s="131"/>
      <c r="E11" s="82"/>
      <c r="F11" s="82"/>
    </row>
    <row r="12" spans="1:6" s="132" customFormat="1" ht="15" customHeight="1" x14ac:dyDescent="0.25">
      <c r="A12" s="131"/>
      <c r="B12" s="131"/>
      <c r="C12" s="131"/>
      <c r="D12" s="131"/>
      <c r="E12" s="82"/>
      <c r="F12" s="82"/>
    </row>
    <row r="13" spans="1:6" s="132" customFormat="1" ht="15.75" x14ac:dyDescent="0.25">
      <c r="A13" s="133" t="s">
        <v>77</v>
      </c>
      <c r="B13" s="133"/>
      <c r="C13" s="133"/>
      <c r="D13" s="133"/>
      <c r="E13" s="75"/>
      <c r="F13" s="75" t="s">
        <v>81</v>
      </c>
    </row>
    <row r="14" spans="1:6" s="132" customFormat="1" ht="15" customHeight="1" x14ac:dyDescent="0.25">
      <c r="A14" s="84" t="s">
        <v>78</v>
      </c>
      <c r="B14" s="121"/>
      <c r="C14" s="71"/>
      <c r="D14" s="84" t="s">
        <v>55</v>
      </c>
      <c r="E14" s="84" t="s">
        <v>56</v>
      </c>
      <c r="F14" s="84" t="s">
        <v>57</v>
      </c>
    </row>
    <row r="15" spans="1:6" s="132" customFormat="1" ht="15.75" x14ac:dyDescent="0.25">
      <c r="A15" s="133" t="s">
        <v>79</v>
      </c>
      <c r="B15" s="133"/>
      <c r="C15" s="133"/>
      <c r="D15" s="75"/>
      <c r="E15" s="75"/>
      <c r="F15" s="75" t="s">
        <v>81</v>
      </c>
    </row>
    <row r="16" spans="1:6" s="132" customFormat="1" x14ac:dyDescent="0.25">
      <c r="A16" s="84" t="s">
        <v>80</v>
      </c>
      <c r="B16" s="121"/>
      <c r="C16" s="71"/>
      <c r="D16" s="84" t="s">
        <v>55</v>
      </c>
      <c r="E16" s="84" t="s">
        <v>56</v>
      </c>
      <c r="F16" s="84" t="s">
        <v>57</v>
      </c>
    </row>
    <row r="17" spans="1:6" s="132" customFormat="1" x14ac:dyDescent="0.25">
      <c r="A17" s="82"/>
      <c r="C17" s="71"/>
      <c r="D17" s="71"/>
      <c r="E17" s="71"/>
      <c r="F17" s="71"/>
    </row>
    <row r="18" spans="1:6" s="132" customFormat="1" x14ac:dyDescent="0.25">
      <c r="A18" s="84"/>
      <c r="B18" s="134"/>
      <c r="C18" s="71"/>
      <c r="D18" s="84"/>
      <c r="E18" s="84"/>
      <c r="F18" s="84"/>
    </row>
    <row r="19" spans="1:6" s="132" customFormat="1" x14ac:dyDescent="0.25">
      <c r="A19" s="84"/>
      <c r="B19" s="134"/>
      <c r="C19" s="71"/>
      <c r="D19" s="84"/>
      <c r="E19" s="84"/>
      <c r="F19" s="84"/>
    </row>
    <row r="20" spans="1:6" x14ac:dyDescent="0.25">
      <c r="A20" s="71"/>
      <c r="B20" s="71"/>
      <c r="C20" s="71"/>
      <c r="D20" s="71"/>
      <c r="E20" s="71"/>
      <c r="F20" s="71"/>
    </row>
    <row r="24" spans="1:6" ht="15.75" customHeight="1" x14ac:dyDescent="0.25"/>
  </sheetData>
  <mergeCells count="4">
    <mergeCell ref="A4:A5"/>
    <mergeCell ref="B4:B5"/>
    <mergeCell ref="C4:E4"/>
    <mergeCell ref="A7:B7"/>
  </mergeCells>
  <printOptions horizontalCentered="1" verticalCentered="1"/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№804.П</vt:lpstr>
      <vt:lpstr>розрахунок №804</vt:lpstr>
      <vt:lpstr>Додаток №804</vt:lpstr>
      <vt:lpstr>№804.П!Print_Area</vt:lpstr>
      <vt:lpstr>№804.П!Область_печати</vt:lpstr>
      <vt:lpstr>'Додаток №804'!Область_печати</vt:lpstr>
      <vt:lpstr>'розрахунок №804'!Область_печати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2017-04-03T06:37:30Z</dcterms:created>
  <dcterms:modified xsi:type="dcterms:W3CDTF">2017-04-03T07:00:41Z</dcterms:modified>
</cp:coreProperties>
</file>