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№800.С" sheetId="1" r:id="rId1"/>
    <sheet name="розрахунок №800" sheetId="2" state="hidden" r:id="rId2"/>
    <sheet name="Додаток №800" sheetId="3" r:id="rId3"/>
  </sheets>
  <definedNames>
    <definedName name="Print_Area" localSheetId="0">№800.С!$A$1:$AC$54</definedName>
    <definedName name="_xlnm.Print_Area" localSheetId="0">№800.С!$A$1:$AC$54</definedName>
    <definedName name="_xlnm.Print_Area" localSheetId="2">'Додаток №800'!$A$1:$X$46</definedName>
    <definedName name="_xlnm.Print_Area" localSheetId="1">'розрахунок №800'!$A$1:$X$46</definedName>
  </definedNames>
  <calcPr calcId="145621"/>
</workbook>
</file>

<file path=xl/calcChain.xml><?xml version="1.0" encoding="utf-8"?>
<calcChain xmlns="http://schemas.openxmlformats.org/spreadsheetml/2006/main">
  <c r="J38" i="2" l="1"/>
  <c r="I38" i="2"/>
  <c r="H38" i="2"/>
  <c r="G38" i="2"/>
  <c r="F38" i="2"/>
  <c r="E38" i="2"/>
  <c r="D38" i="2"/>
  <c r="C38" i="2"/>
  <c r="K37" i="2"/>
  <c r="B37" i="2"/>
  <c r="K36" i="2"/>
  <c r="B36" i="2"/>
  <c r="K35" i="2"/>
  <c r="B35" i="2"/>
  <c r="K34" i="2"/>
  <c r="B34" i="2"/>
  <c r="K33" i="2"/>
  <c r="B33" i="2"/>
  <c r="K32" i="2"/>
  <c r="B32" i="2"/>
  <c r="K31" i="2"/>
  <c r="B31" i="2"/>
  <c r="K30" i="2"/>
  <c r="B30" i="2"/>
  <c r="K29" i="2"/>
  <c r="B29" i="2"/>
  <c r="K28" i="2"/>
  <c r="B28" i="2"/>
  <c r="K27" i="2"/>
  <c r="B27" i="2"/>
  <c r="K26" i="2"/>
  <c r="B26" i="2"/>
  <c r="K25" i="2"/>
  <c r="B25" i="2"/>
  <c r="K24" i="2"/>
  <c r="B24" i="2"/>
  <c r="K23" i="2"/>
  <c r="B23" i="2"/>
  <c r="K22" i="2"/>
  <c r="B22" i="2"/>
  <c r="K21" i="2"/>
  <c r="B21" i="2"/>
  <c r="K20" i="2"/>
  <c r="B20" i="2"/>
  <c r="K19" i="2"/>
  <c r="B19" i="2"/>
  <c r="K18" i="2"/>
  <c r="B18" i="2"/>
  <c r="K17" i="2"/>
  <c r="B17" i="2"/>
  <c r="K16" i="2"/>
  <c r="B16" i="2"/>
  <c r="K15" i="2"/>
  <c r="B15" i="2"/>
  <c r="K14" i="2"/>
  <c r="B14" i="2"/>
  <c r="K13" i="2"/>
  <c r="B13" i="2"/>
  <c r="K12" i="2"/>
  <c r="B12" i="2"/>
  <c r="K11" i="2"/>
  <c r="B11" i="2"/>
  <c r="K10" i="2"/>
  <c r="B10" i="2"/>
  <c r="K9" i="2"/>
  <c r="B9" i="2"/>
  <c r="K8" i="2"/>
  <c r="B8" i="2"/>
  <c r="K7" i="2"/>
  <c r="K38" i="2" s="1"/>
  <c r="B7" i="2"/>
  <c r="K39" i="2" s="1"/>
  <c r="V50" i="1"/>
  <c r="P45" i="1"/>
  <c r="O45" i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E12" i="1"/>
  <c r="AD12" i="1"/>
  <c r="AC12" i="1"/>
  <c r="AC45" i="1" s="1"/>
  <c r="W12" i="1"/>
  <c r="T12" i="1"/>
  <c r="Q12" i="1"/>
  <c r="Q45" i="1" s="1"/>
  <c r="K40" i="2" l="1"/>
  <c r="D39" i="2"/>
  <c r="D40" i="2" s="1"/>
  <c r="F39" i="2"/>
  <c r="F40" i="2" s="1"/>
  <c r="H39" i="2"/>
  <c r="H40" i="2" s="1"/>
  <c r="J39" i="2"/>
  <c r="J40" i="2" s="1"/>
  <c r="C39" i="2"/>
  <c r="C40" i="2" s="1"/>
  <c r="E39" i="2"/>
  <c r="E40" i="2" s="1"/>
  <c r="G39" i="2"/>
  <c r="G40" i="2" s="1"/>
  <c r="I39" i="2"/>
  <c r="I40" i="2" s="1"/>
  <c r="C12" i="3" l="1"/>
  <c r="I41" i="2"/>
  <c r="D12" i="3" s="1"/>
  <c r="I42" i="2"/>
  <c r="E12" i="3" s="1"/>
  <c r="C10" i="3"/>
  <c r="G41" i="2"/>
  <c r="D10" i="3" s="1"/>
  <c r="G42" i="2"/>
  <c r="E10" i="3" s="1"/>
  <c r="C6" i="3"/>
  <c r="C41" i="2"/>
  <c r="D6" i="3" s="1"/>
  <c r="C42" i="2"/>
  <c r="E6" i="3" s="1"/>
  <c r="H42" i="2"/>
  <c r="E11" i="3" s="1"/>
  <c r="C11" i="3"/>
  <c r="H41" i="2"/>
  <c r="D11" i="3" s="1"/>
  <c r="D42" i="2"/>
  <c r="E7" i="3" s="1"/>
  <c r="C7" i="3"/>
  <c r="D41" i="2"/>
  <c r="D7" i="3" s="1"/>
  <c r="C8" i="3"/>
  <c r="E41" i="2"/>
  <c r="D8" i="3" s="1"/>
  <c r="E42" i="2"/>
  <c r="E8" i="3" s="1"/>
  <c r="J42" i="2"/>
  <c r="E13" i="3" s="1"/>
  <c r="C13" i="3"/>
  <c r="J41" i="2"/>
  <c r="D13" i="3" s="1"/>
  <c r="F42" i="2"/>
  <c r="E9" i="3" s="1"/>
  <c r="C9" i="3"/>
  <c r="F41" i="2"/>
  <c r="D9" i="3" s="1"/>
  <c r="K41" i="2"/>
  <c r="K42" i="2"/>
  <c r="E14" i="3" l="1"/>
  <c r="T45" i="1" s="1"/>
  <c r="C14" i="3"/>
  <c r="S45" i="1" s="1"/>
  <c r="D14" i="3"/>
  <c r="R45" i="1" s="1"/>
</calcChain>
</file>

<file path=xl/sharedStrings.xml><?xml version="1.0" encoding="utf-8"?>
<sst xmlns="http://schemas.openxmlformats.org/spreadsheetml/2006/main" count="116" uniqueCount="94">
  <si>
    <t>ПАТ «УКРТРАНСГАЗ»</t>
  </si>
  <si>
    <t>ПАСПОРТ ФІЗИКО-ХІМІЧНИХ ПОКАЗНИКІВ ПРИРОДНОГО ГАЗУ  №800</t>
  </si>
  <si>
    <t>Маршрут№800</t>
  </si>
  <si>
    <t>Філія «УМГ «ЧЕРКАСИТРАНСГАЗ»</t>
  </si>
  <si>
    <t>Гусятинський промисловий майданчик Барське ЛВУМГ</t>
  </si>
  <si>
    <t>переданого Барським ЛВУ МГ та прийнятого ПАТ "Тернопільгаз" та ПАТ "Хмельницькгаз"</t>
  </si>
  <si>
    <t>Вимірювальна хіміко-аналітична лабораторія</t>
  </si>
  <si>
    <t>Гусятинського промислового майданчика Барського ЛВУ МГ</t>
  </si>
  <si>
    <t>по газопроводу " СОЮЗ "  за період з 01.03.2017р. по 31.03.2017р.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</si>
  <si>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</si>
  <si>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</si>
  <si>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</si>
  <si>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</si>
  <si>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r>
      <t xml:space="preserve">Температура точки роси за вологою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</si>
  <si>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за вуглеводнями,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</si>
  <si>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</si>
  <si>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</si>
  <si>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</si>
  <si>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</si>
  <si>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</si>
  <si>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</si>
  <si>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</si>
  <si>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</si>
  <si>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</si>
  <si>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</si>
  <si>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</si>
  <si>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</si>
  <si>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</si>
  <si>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</si>
  <si>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</si>
  <si>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</si>
  <si>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</si>
  <si>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</si>
  <si>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</si>
  <si>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</si>
  <si>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</si>
  <si>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</si>
  <si>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</si>
  <si>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</si>
  <si>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</si>
  <si>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</si>
  <si>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</si>
  <si>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</si>
  <si>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</si>
  <si>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</si>
  <si>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</si>
  <si>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</si>
  <si>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Рівень одиризації відповідає чинним нормативним документам</t>
  </si>
  <si>
    <t>Середньозважене значення теплоти згоряння:</t>
  </si>
  <si>
    <t>ГРС</t>
  </si>
  <si>
    <t>ВТВ</t>
  </si>
  <si>
    <t>Суходіл</t>
  </si>
  <si>
    <t>Начальник Гусятинської ГКС</t>
  </si>
  <si>
    <t>Ільницький Р.О.</t>
  </si>
  <si>
    <t>01.04.2017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</si>
  <si>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</si>
  <si>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</si>
  <si>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</si>
  <si>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</si>
  <si>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</si>
  <si>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>Розрахунок до паспорту фізико-хімічних показників природного газу по маршруту № 800</t>
  </si>
  <si>
    <t>Теплота згоряння вища, МДж/м3</t>
  </si>
  <si>
    <t xml:space="preserve">Обсяг газу переданого за добу,  м3 </t>
  </si>
  <si>
    <t>Загальний обсяг газу, м3</t>
  </si>
  <si>
    <t>Тернопільська область</t>
  </si>
  <si>
    <t>Хмельницька область</t>
  </si>
  <si>
    <t>ГРС Суходіл</t>
  </si>
  <si>
    <t>ГРС Чемерівці</t>
  </si>
  <si>
    <t>ГРС Лісоводи</t>
  </si>
  <si>
    <t>ГРС Левада</t>
  </si>
  <si>
    <t>ГРС Віньківці</t>
  </si>
  <si>
    <t>ГРС Н.Ушиця</t>
  </si>
  <si>
    <t>ГРС Деражня</t>
  </si>
  <si>
    <t>ГРС Дашківці</t>
  </si>
  <si>
    <t>Енергія, МДж</t>
  </si>
  <si>
    <r>
      <t>Теплота згоряння (середньозважене значення за місяць), МДж/м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</si>
  <si>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ккал/м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</si>
  <si>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кВт*год./м</t>
    </r>
    <r>
      <rPr>
        <sz val="9"/>
        <color theme="1"/>
        <rFont val="Calibri"/>
        <family val="2"/>
        <charset val="204"/>
      </rPr>
      <t>³</t>
    </r>
  </si>
  <si>
    <t>Додаток до Паспорту фізико-хімічних показників природного газу №800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</si>
  <si>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</si>
  <si>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</si>
  <si>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</si>
  <si>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</si>
  <si>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</si>
  <si>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</si>
  <si>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>Тернопільська  область</t>
  </si>
  <si>
    <t xml:space="preserve">ГРС Левада </t>
  </si>
  <si>
    <r>
      <t xml:space="preserve">Середньозважене значення </t>
    </r>
    <r>
      <rPr>
        <b/>
        <sz val="11"/>
        <color theme="1"/>
        <rFont val="Arial"/>
        <family val="2"/>
        <charset val="204"/>
      </rPr>
      <t xml:space="preserve">вищої </t>
    </r>
    <r>
      <rPr>
        <b/>
        <sz val="11"/>
        <rFont val="Arial"/>
        <family val="2"/>
        <charset val="204"/>
      </rPr>
      <t>теплоти згоряння по маршруту № 800</t>
    </r>
  </si>
  <si>
    <t>Підрозділу підприємства, якому підпорядкована лабораторія</t>
  </si>
  <si>
    <t xml:space="preserve">Начальник лабораторії                                                                     Тарапата О.І.                                                                                                    </t>
  </si>
  <si>
    <t>Лабораторія, де здійснювалось вимірювання газу</t>
  </si>
  <si>
    <t xml:space="preserve">Начальник Гусятинської ГКС                                                           Ільницький  Р.О.                                                                               </t>
  </si>
  <si>
    <t>відсутн</t>
  </si>
  <si>
    <t>1.04.2017р.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</si>
</sst>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0.0"/>
    <numFmt numFmtId="166" formatCode="#.#"/>
    <numFmt numFmtId="167" formatCode="0.000"/>
    <numFmt numFmtId="168" formatCode="#,##0.00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1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 wrapText="1"/>
      <protection locked="0"/>
    </xf>
    <xf numFmtId="2" fontId="5" fillId="0" borderId="37" xfId="0" applyNumberFormat="1" applyFont="1" applyBorder="1" applyAlignment="1" applyProtection="1">
      <alignment horizontal="center" vertical="center" wrapText="1"/>
      <protection hidden="1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7" xfId="0" applyNumberFormat="1" applyFont="1" applyBorder="1" applyAlignment="1" applyProtection="1">
      <alignment horizontal="center" vertical="center" wrapText="1"/>
      <protection locked="0"/>
    </xf>
    <xf numFmtId="167" fontId="5" fillId="0" borderId="35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11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4" fillId="0" borderId="17" xfId="0" applyFont="1" applyBorder="1" applyAlignment="1" applyProtection="1">
      <alignment vertical="center" textRotation="90" wrapText="1"/>
      <protection locked="0"/>
    </xf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hidden="1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8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41" xfId="0" applyNumberFormat="1" applyFont="1" applyBorder="1" applyAlignment="1" applyProtection="1">
      <alignment horizontal="center" vertical="center" wrapText="1"/>
      <protection locked="0"/>
    </xf>
    <xf numFmtId="2" fontId="5" fillId="0" borderId="42" xfId="0" applyNumberFormat="1" applyFont="1" applyBorder="1" applyAlignment="1" applyProtection="1">
      <alignment horizontal="center" vertical="center" wrapText="1"/>
      <protection locked="0"/>
    </xf>
    <xf numFmtId="2" fontId="5" fillId="0" borderId="43" xfId="0" applyNumberFormat="1" applyFont="1" applyBorder="1" applyAlignment="1" applyProtection="1">
      <alignment horizontal="center" vertical="center" wrapText="1"/>
      <protection hidden="1"/>
    </xf>
    <xf numFmtId="2" fontId="5" fillId="0" borderId="44" xfId="0" applyNumberFormat="1" applyFont="1" applyBorder="1" applyAlignment="1" applyProtection="1">
      <alignment horizontal="center" vertical="center" wrapText="1"/>
      <protection hidden="1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hidden="1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7" fontId="5" fillId="0" borderId="4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0" fillId="0" borderId="51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6" fillId="0" borderId="5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textRotation="90" wrapText="1"/>
    </xf>
    <xf numFmtId="2" fontId="1" fillId="0" borderId="52" xfId="0" applyNumberFormat="1" applyFont="1" applyBorder="1" applyAlignment="1">
      <alignment horizontal="center" vertical="center" textRotation="90"/>
    </xf>
    <xf numFmtId="2" fontId="1" fillId="0" borderId="54" xfId="0" applyNumberFormat="1" applyFont="1" applyBorder="1" applyAlignment="1">
      <alignment horizontal="center" vertical="center" textRotation="90"/>
    </xf>
    <xf numFmtId="2" fontId="1" fillId="0" borderId="47" xfId="0" applyNumberFormat="1" applyFont="1" applyBorder="1" applyAlignment="1">
      <alignment horizontal="center" vertical="center" textRotation="90"/>
    </xf>
    <xf numFmtId="3" fontId="17" fillId="0" borderId="55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6" xfId="0" applyNumberFormat="1" applyFont="1" applyBorder="1" applyAlignment="1">
      <alignment horizontal="center" vertical="center"/>
    </xf>
    <xf numFmtId="168" fontId="20" fillId="0" borderId="56" xfId="0" applyNumberFormat="1" applyFont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 vertical="center"/>
    </xf>
    <xf numFmtId="168" fontId="20" fillId="0" borderId="57" xfId="0" applyNumberFormat="1" applyFont="1" applyBorder="1" applyAlignment="1">
      <alignment horizontal="center" vertical="center"/>
    </xf>
    <xf numFmtId="168" fontId="19" fillId="2" borderId="35" xfId="0" applyNumberFormat="1" applyFont="1" applyFill="1" applyBorder="1" applyAlignment="1">
      <alignment horizontal="center" vertical="center" wrapText="1"/>
    </xf>
    <xf numFmtId="3" fontId="17" fillId="0" borderId="58" xfId="0" applyNumberFormat="1" applyFont="1" applyBorder="1" applyAlignment="1">
      <alignment horizontal="center" vertical="center"/>
    </xf>
    <xf numFmtId="2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3" fontId="17" fillId="0" borderId="58" xfId="0" applyNumberFormat="1" applyFont="1" applyBorder="1" applyAlignment="1">
      <alignment horizontal="center" vertical="center" wrapText="1"/>
    </xf>
    <xf numFmtId="168" fontId="20" fillId="0" borderId="59" xfId="0" applyNumberFormat="1" applyFont="1" applyBorder="1" applyAlignment="1">
      <alignment horizontal="center" vertical="center"/>
    </xf>
    <xf numFmtId="3" fontId="17" fillId="0" borderId="60" xfId="0" applyNumberFormat="1" applyFont="1" applyBorder="1" applyAlignment="1">
      <alignment horizontal="center" vertical="center" wrapText="1"/>
    </xf>
    <xf numFmtId="2" fontId="5" fillId="3" borderId="25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61" xfId="0" applyNumberFormat="1" applyFont="1" applyBorder="1" applyAlignment="1">
      <alignment horizontal="center" vertical="center"/>
    </xf>
    <xf numFmtId="168" fontId="20" fillId="0" borderId="25" xfId="0" applyNumberFormat="1" applyFont="1" applyBorder="1" applyAlignment="1">
      <alignment horizontal="center" vertical="center"/>
    </xf>
    <xf numFmtId="4" fontId="17" fillId="0" borderId="52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center" vertical="center" wrapText="1"/>
    </xf>
    <xf numFmtId="168" fontId="19" fillId="0" borderId="54" xfId="0" applyNumberFormat="1" applyFont="1" applyBorder="1" applyAlignment="1">
      <alignment horizontal="center" vertical="center" wrapText="1"/>
    </xf>
    <xf numFmtId="168" fontId="19" fillId="2" borderId="54" xfId="0" applyNumberFormat="1" applyFont="1" applyFill="1" applyBorder="1" applyAlignment="1">
      <alignment horizontal="center" vertical="center" wrapText="1"/>
    </xf>
    <xf numFmtId="4" fontId="22" fillId="0" borderId="53" xfId="0" applyNumberFormat="1" applyFont="1" applyBorder="1" applyAlignment="1">
      <alignment horizontal="center" vertical="center" wrapText="1"/>
    </xf>
    <xf numFmtId="4" fontId="17" fillId="0" borderId="29" xfId="0" applyNumberFormat="1" applyFont="1" applyBorder="1" applyAlignment="1">
      <alignment horizontal="center" wrapText="1"/>
    </xf>
    <xf numFmtId="4" fontId="19" fillId="0" borderId="22" xfId="0" applyNumberFormat="1" applyFont="1" applyBorder="1" applyAlignment="1">
      <alignment horizontal="center" vertical="center" wrapText="1"/>
    </xf>
    <xf numFmtId="4" fontId="19" fillId="2" borderId="22" xfId="0" applyNumberFormat="1" applyFont="1" applyFill="1" applyBorder="1" applyAlignment="1">
      <alignment horizontal="center" vertical="center" wrapText="1"/>
    </xf>
    <xf numFmtId="0" fontId="22" fillId="0" borderId="0" xfId="0" applyFont="1"/>
    <xf numFmtId="4" fontId="23" fillId="4" borderId="54" xfId="0" applyNumberFormat="1" applyFont="1" applyFill="1" applyBorder="1" applyAlignment="1">
      <alignment horizontal="center" vertical="center" wrapText="1"/>
    </xf>
    <xf numFmtId="4" fontId="25" fillId="0" borderId="29" xfId="0" applyNumberFormat="1" applyFont="1" applyBorder="1" applyAlignment="1">
      <alignment horizontal="center" vertical="center" wrapText="1"/>
    </xf>
    <xf numFmtId="4" fontId="26" fillId="0" borderId="54" xfId="0" applyNumberFormat="1" applyFont="1" applyBorder="1" applyAlignment="1">
      <alignment horizontal="center" vertical="center" wrapText="1"/>
    </xf>
    <xf numFmtId="4" fontId="26" fillId="2" borderId="47" xfId="0" applyNumberFormat="1" applyFont="1" applyFill="1" applyBorder="1" applyAlignment="1">
      <alignment horizontal="center" vertical="center" wrapText="1"/>
    </xf>
    <xf numFmtId="0" fontId="0" fillId="0" borderId="54" xfId="0" applyBorder="1"/>
    <xf numFmtId="3" fontId="26" fillId="0" borderId="54" xfId="0" applyNumberFormat="1" applyFont="1" applyBorder="1" applyAlignment="1">
      <alignment horizontal="center" vertical="center"/>
    </xf>
    <xf numFmtId="3" fontId="26" fillId="2" borderId="54" xfId="0" applyNumberFormat="1" applyFont="1" applyFill="1" applyBorder="1" applyAlignment="1">
      <alignment horizontal="center" vertical="center"/>
    </xf>
    <xf numFmtId="0" fontId="0" fillId="0" borderId="11" xfId="0" applyBorder="1"/>
    <xf numFmtId="4" fontId="26" fillId="0" borderId="54" xfId="0" applyNumberFormat="1" applyFont="1" applyBorder="1" applyAlignment="1">
      <alignment horizontal="center" vertical="center"/>
    </xf>
    <xf numFmtId="4" fontId="26" fillId="2" borderId="54" xfId="0" applyNumberFormat="1" applyFont="1" applyFill="1" applyBorder="1" applyAlignment="1">
      <alignment horizontal="center" vertical="center"/>
    </xf>
    <xf numFmtId="4" fontId="27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/>
    <xf numFmtId="0" fontId="28" fillId="0" borderId="0" xfId="0" applyFont="1"/>
    <xf numFmtId="4" fontId="16" fillId="3" borderId="54" xfId="0" applyNumberFormat="1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left" vertical="center" wrapText="1"/>
    </xf>
    <xf numFmtId="4" fontId="16" fillId="0" borderId="54" xfId="0" applyNumberFormat="1" applyFont="1" applyBorder="1" applyAlignment="1">
      <alignment horizontal="center" vertical="center" wrapText="1"/>
    </xf>
    <xf numFmtId="3" fontId="16" fillId="0" borderId="54" xfId="0" applyNumberFormat="1" applyFont="1" applyBorder="1" applyAlignment="1">
      <alignment horizontal="center" vertical="center" wrapText="1"/>
    </xf>
    <xf numFmtId="2" fontId="29" fillId="0" borderId="52" xfId="0" applyNumberFormat="1" applyFont="1" applyBorder="1" applyAlignment="1">
      <alignment horizontal="left" vertical="center"/>
    </xf>
    <xf numFmtId="2" fontId="29" fillId="0" borderId="54" xfId="0" applyNumberFormat="1" applyFont="1" applyBorder="1" applyAlignment="1">
      <alignment horizontal="left" vertical="center"/>
    </xf>
    <xf numFmtId="0" fontId="0" fillId="0" borderId="0" xfId="0" applyBorder="1"/>
    <xf numFmtId="4" fontId="16" fillId="3" borderId="54" xfId="0" applyNumberFormat="1" applyFont="1" applyFill="1" applyBorder="1" applyAlignment="1">
      <alignment horizontal="center" vertical="center"/>
    </xf>
    <xf numFmtId="3" fontId="16" fillId="3" borderId="54" xfId="0" applyNumberFormat="1" applyFont="1" applyFill="1" applyBorder="1" applyAlignment="1">
      <alignment horizontal="center" vertical="center"/>
    </xf>
    <xf numFmtId="0" fontId="2" fillId="0" borderId="51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8" fillId="0" borderId="0" xfId="0" applyFont="1" applyBorder="1"/>
    <xf numFmtId="0" fontId="0" fillId="0" borderId="17" xfId="0" applyBorder="1" applyAlignment="1" applyProtection="1">
      <alignment horizontal="center"/>
      <protection locked="0"/>
    </xf>
    <xf numFmtId="2" fontId="5" fillId="0" borderId="9" xfId="0" applyNumberFormat="1" applyFont="1" applyBorder="1" applyAlignment="1" applyProtection="1">
      <alignment horizontal="center" wrapText="1"/>
      <protection hidden="1"/>
    </xf>
    <xf numFmtId="2" fontId="5" fillId="0" borderId="32" xfId="0" applyNumberFormat="1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right" vertical="center" wrapText="1"/>
      <protection locked="0"/>
    </xf>
    <xf numFmtId="0" fontId="5" fillId="0" borderId="27" xfId="0" applyFont="1" applyBorder="1" applyAlignment="1" applyProtection="1">
      <alignment horizontal="right" vertical="center" wrapText="1"/>
      <protection locked="0"/>
    </xf>
    <xf numFmtId="0" fontId="5" fillId="0" borderId="49" xfId="0" applyFont="1" applyBorder="1" applyAlignment="1" applyProtection="1">
      <alignment horizontal="right" vertical="center" wrapText="1"/>
      <protection locked="0"/>
    </xf>
    <xf numFmtId="2" fontId="5" fillId="0" borderId="8" xfId="0" applyNumberFormat="1" applyFont="1" applyBorder="1" applyAlignment="1" applyProtection="1">
      <alignment horizontal="center" wrapText="1"/>
      <protection hidden="1"/>
    </xf>
    <xf numFmtId="2" fontId="5" fillId="0" borderId="31" xfId="0" applyNumberFormat="1" applyFont="1" applyBorder="1" applyAlignment="1" applyProtection="1">
      <alignment horizontal="center" wrapText="1"/>
      <protection hidden="1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1" fontId="5" fillId="0" borderId="7" xfId="0" applyNumberFormat="1" applyFont="1" applyBorder="1" applyAlignment="1" applyProtection="1">
      <alignment horizontal="center" wrapText="1"/>
      <protection hidden="1"/>
    </xf>
    <xf numFmtId="1" fontId="5" fillId="0" borderId="34" xfId="0" applyNumberFormat="1" applyFont="1" applyBorder="1" applyAlignment="1" applyProtection="1">
      <alignment horizontal="center" wrapText="1"/>
      <protection hidden="1"/>
    </xf>
    <xf numFmtId="2" fontId="5" fillId="0" borderId="48" xfId="0" applyNumberFormat="1" applyFont="1" applyBorder="1" applyAlignment="1" applyProtection="1">
      <alignment horizontal="center" wrapText="1"/>
      <protection hidden="1"/>
    </xf>
    <xf numFmtId="2" fontId="5" fillId="0" borderId="50" xfId="0" applyNumberFormat="1" applyFont="1" applyBorder="1" applyAlignment="1" applyProtection="1">
      <alignment horizontal="center" wrapText="1"/>
      <protection hidden="1"/>
    </xf>
    <xf numFmtId="0" fontId="7" fillId="0" borderId="8" xfId="0" applyFont="1" applyBorder="1" applyAlignment="1" applyProtection="1">
      <alignment horizontal="left" vertical="center" textRotation="90" wrapText="1"/>
      <protection locked="0"/>
    </xf>
    <xf numFmtId="0" fontId="7" fillId="0" borderId="17" xfId="0" applyFont="1" applyBorder="1" applyAlignment="1" applyProtection="1">
      <alignment horizontal="left" vertical="center" textRotation="90" wrapText="1"/>
      <protection locked="0"/>
    </xf>
    <xf numFmtId="0" fontId="7" fillId="0" borderId="31" xfId="0" applyFont="1" applyBorder="1" applyAlignment="1" applyProtection="1">
      <alignment horizontal="left" vertical="center" textRotation="90" wrapText="1"/>
      <protection locked="0"/>
    </xf>
    <xf numFmtId="0" fontId="7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textRotation="90" wrapText="1"/>
      <protection locked="0"/>
    </xf>
    <xf numFmtId="0" fontId="7" fillId="0" borderId="16" xfId="0" applyFont="1" applyBorder="1" applyAlignment="1" applyProtection="1">
      <alignment horizontal="center" vertical="center" textRotation="90" wrapText="1"/>
      <protection locked="0"/>
    </xf>
    <xf numFmtId="0" fontId="7" fillId="0" borderId="34" xfId="0" applyFont="1" applyBorder="1" applyAlignment="1" applyProtection="1">
      <alignment horizontal="center" vertical="center" textRotation="90" wrapText="1"/>
      <protection locked="0"/>
    </xf>
    <xf numFmtId="0" fontId="7" fillId="0" borderId="8" xfId="0" applyFont="1" applyBorder="1" applyAlignment="1" applyProtection="1">
      <alignment horizontal="right" vertical="center" textRotation="90" wrapText="1"/>
      <protection locked="0"/>
    </xf>
    <xf numFmtId="0" fontId="7" fillId="0" borderId="17" xfId="0" applyFont="1" applyBorder="1" applyAlignment="1" applyProtection="1">
      <alignment horizontal="right" vertical="center" textRotation="90" wrapText="1"/>
      <protection locked="0"/>
    </xf>
    <xf numFmtId="0" fontId="7" fillId="0" borderId="31" xfId="0" applyFont="1" applyBorder="1" applyAlignment="1" applyProtection="1">
      <alignment horizontal="right" vertical="center" textRotation="90" wrapText="1"/>
      <protection locked="0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53" xfId="0" applyFont="1" applyBorder="1" applyAlignment="1">
      <alignment horizontal="center" vertical="center" textRotation="90" wrapText="1"/>
    </xf>
    <xf numFmtId="0" fontId="16" fillId="0" borderId="5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4" fontId="16" fillId="3" borderId="52" xfId="0" applyNumberFormat="1" applyFont="1" applyFill="1" applyBorder="1" applyAlignment="1">
      <alignment horizontal="center" vertical="center" wrapText="1"/>
    </xf>
    <xf numFmtId="4" fontId="16" fillId="3" borderId="46" xfId="0" applyNumberFormat="1" applyFont="1" applyFill="1" applyBorder="1" applyAlignment="1">
      <alignment horizontal="center" vertical="center" wrapText="1"/>
    </xf>
    <xf numFmtId="4" fontId="16" fillId="3" borderId="47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J54"/>
  <sheetViews>
    <sheetView tabSelected="1" view="pageBreakPreview" topLeftCell="L10" zoomScale="85" zoomScaleNormal="100" zoomScaleSheetLayoutView="85" workbookViewId="0">
      <selection activeCell="AD10" sqref="AD1:AJ1048576"/>
    </sheetView>
  </sheetViews>
  <sheetFormatPr defaultRowHeight="15" x14ac:dyDescent="0.25"/>
  <cols>
    <col min="1" max="1" width="4.85546875" style="3" customWidth="1"/>
    <col min="2" max="13" width="7.5703125" style="3" customWidth="1"/>
    <col min="14" max="20" width="8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hidden="1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180" t="s">
        <v>1</v>
      </c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4"/>
      <c r="Y1" s="4"/>
      <c r="Z1" s="181" t="s">
        <v>2</v>
      </c>
      <c r="AA1" s="181"/>
      <c r="AB1" s="181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82" t="s">
        <v>5</v>
      </c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7"/>
      <c r="Y3" s="7"/>
      <c r="Z3" s="7"/>
      <c r="AA3" s="7"/>
      <c r="AB3" s="7"/>
      <c r="AC3" s="7"/>
    </row>
    <row r="4" spans="1:36" ht="15.75" x14ac:dyDescent="0.25">
      <c r="A4" s="8" t="s">
        <v>6</v>
      </c>
      <c r="G4" s="2"/>
      <c r="H4" s="2"/>
      <c r="I4" s="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7"/>
      <c r="Y4" s="7"/>
      <c r="Z4" s="7"/>
      <c r="AA4" s="7"/>
      <c r="AB4" s="7"/>
      <c r="AC4" s="7"/>
    </row>
    <row r="5" spans="1:36" ht="15.75" x14ac:dyDescent="0.25">
      <c r="A5" s="1" t="s">
        <v>7</v>
      </c>
      <c r="G5" s="2"/>
      <c r="H5" s="2"/>
      <c r="I5" s="2"/>
      <c r="K5" s="182" t="s">
        <v>8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7"/>
      <c r="Y5" s="7"/>
      <c r="Z5" s="7"/>
      <c r="AA5" s="7"/>
      <c r="AB5" s="7"/>
      <c r="AC5" s="7"/>
    </row>
    <row r="6" spans="1:36" ht="15.75" x14ac:dyDescent="0.25">
      <c r="A6" s="1" t="s">
        <v>9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72" t="s">
        <v>10</v>
      </c>
      <c r="B8" s="185" t="s">
        <v>11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7"/>
      <c r="N8" s="185" t="s">
        <v>12</v>
      </c>
      <c r="O8" s="191"/>
      <c r="P8" s="191"/>
      <c r="Q8" s="191"/>
      <c r="R8" s="191"/>
      <c r="S8" s="191"/>
      <c r="T8" s="191"/>
      <c r="U8" s="191"/>
      <c r="V8" s="191"/>
      <c r="W8" s="192"/>
      <c r="X8" s="193" t="s">
        <v>13</v>
      </c>
      <c r="Y8" s="196" t="s">
        <v>14</v>
      </c>
      <c r="Z8" s="166" t="s">
        <v>15</v>
      </c>
      <c r="AA8" s="166" t="s">
        <v>16</v>
      </c>
      <c r="AB8" s="169" t="s">
        <v>17</v>
      </c>
      <c r="AC8" s="172" t="s">
        <v>18</v>
      </c>
    </row>
    <row r="9" spans="1:36" ht="16.5" customHeight="1" thickBot="1" x14ac:dyDescent="0.3">
      <c r="A9" s="183"/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175" t="s">
        <v>19</v>
      </c>
      <c r="O9" s="9" t="s">
        <v>20</v>
      </c>
      <c r="P9" s="9"/>
      <c r="Q9" s="9"/>
      <c r="R9" s="9"/>
      <c r="S9" s="9"/>
      <c r="T9" s="9"/>
      <c r="U9" s="9"/>
      <c r="V9" s="9" t="s">
        <v>21</v>
      </c>
      <c r="W9" s="10"/>
      <c r="X9" s="194"/>
      <c r="Y9" s="197"/>
      <c r="Z9" s="167"/>
      <c r="AA9" s="167"/>
      <c r="AB9" s="170"/>
      <c r="AC9" s="173"/>
    </row>
    <row r="10" spans="1:36" ht="15" customHeight="1" x14ac:dyDescent="0.25">
      <c r="A10" s="183"/>
      <c r="B10" s="155" t="s">
        <v>22</v>
      </c>
      <c r="C10" s="157" t="s">
        <v>23</v>
      </c>
      <c r="D10" s="157" t="s">
        <v>24</v>
      </c>
      <c r="E10" s="157" t="s">
        <v>25</v>
      </c>
      <c r="F10" s="157" t="s">
        <v>26</v>
      </c>
      <c r="G10" s="157" t="s">
        <v>27</v>
      </c>
      <c r="H10" s="157" t="s">
        <v>28</v>
      </c>
      <c r="I10" s="157" t="s">
        <v>29</v>
      </c>
      <c r="J10" s="157" t="s">
        <v>30</v>
      </c>
      <c r="K10" s="157" t="s">
        <v>31</v>
      </c>
      <c r="L10" s="157" t="s">
        <v>32</v>
      </c>
      <c r="M10" s="147" t="s">
        <v>33</v>
      </c>
      <c r="N10" s="176"/>
      <c r="O10" s="149" t="s">
        <v>34</v>
      </c>
      <c r="P10" s="151" t="s">
        <v>35</v>
      </c>
      <c r="Q10" s="153" t="s">
        <v>36</v>
      </c>
      <c r="R10" s="155" t="s">
        <v>37</v>
      </c>
      <c r="S10" s="157" t="s">
        <v>38</v>
      </c>
      <c r="T10" s="147" t="s">
        <v>39</v>
      </c>
      <c r="U10" s="178" t="s">
        <v>40</v>
      </c>
      <c r="V10" s="157" t="s">
        <v>41</v>
      </c>
      <c r="W10" s="147" t="s">
        <v>42</v>
      </c>
      <c r="X10" s="194"/>
      <c r="Y10" s="197"/>
      <c r="Z10" s="167"/>
      <c r="AA10" s="167"/>
      <c r="AB10" s="170"/>
      <c r="AC10" s="173"/>
    </row>
    <row r="11" spans="1:36" ht="92.25" customHeight="1" thickBot="1" x14ac:dyDescent="0.3">
      <c r="A11" s="184"/>
      <c r="B11" s="156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48"/>
      <c r="N11" s="177"/>
      <c r="O11" s="150"/>
      <c r="P11" s="152"/>
      <c r="Q11" s="154"/>
      <c r="R11" s="156"/>
      <c r="S11" s="158"/>
      <c r="T11" s="148"/>
      <c r="U11" s="179"/>
      <c r="V11" s="158"/>
      <c r="W11" s="148"/>
      <c r="X11" s="195"/>
      <c r="Y11" s="198"/>
      <c r="Z11" s="168"/>
      <c r="AA11" s="168"/>
      <c r="AB11" s="171"/>
      <c r="AC11" s="174"/>
      <c r="AF11" s="11" t="s">
        <v>43</v>
      </c>
      <c r="AG11" s="12" t="s">
        <v>44</v>
      </c>
      <c r="AI11" s="13" t="s">
        <v>45</v>
      </c>
      <c r="AJ11" s="14" t="s">
        <v>46</v>
      </c>
    </row>
    <row r="12" spans="1:36" ht="15.75" customHeight="1" x14ac:dyDescent="0.25">
      <c r="A12" s="15">
        <v>1</v>
      </c>
      <c r="B12" s="16">
        <v>96.356002807617188</v>
      </c>
      <c r="C12" s="16">
        <v>2.0559999942779541</v>
      </c>
      <c r="D12" s="16">
        <v>0.63099998235702515</v>
      </c>
      <c r="E12" s="16">
        <v>0.10000000149011612</v>
      </c>
      <c r="F12" s="16">
        <v>9.8999999463558197E-2</v>
      </c>
      <c r="G12" s="16">
        <v>4.999999888241291E-3</v>
      </c>
      <c r="H12" s="16">
        <v>1.7999999225139618E-2</v>
      </c>
      <c r="I12" s="16">
        <v>1.3000000268220901E-2</v>
      </c>
      <c r="J12" s="16">
        <v>1.4000000432133675E-2</v>
      </c>
      <c r="K12" s="16">
        <v>7.0000002160668373E-3</v>
      </c>
      <c r="L12" s="16">
        <v>0.55099999904632568</v>
      </c>
      <c r="M12" s="16">
        <v>0.15000000596046448</v>
      </c>
      <c r="N12" s="17">
        <v>0.69690001010894775</v>
      </c>
      <c r="O12" s="18">
        <v>8180</v>
      </c>
      <c r="P12" s="19">
        <v>34.25</v>
      </c>
      <c r="Q12" s="20">
        <f>IF(P12&gt;0,P12/3.6,"")</f>
        <v>9.5138888888888893</v>
      </c>
      <c r="R12" s="21">
        <v>9072</v>
      </c>
      <c r="S12" s="19">
        <v>37.990001678466797</v>
      </c>
      <c r="T12" s="20">
        <f>IF(S12&gt;0,S12/3.6,"")</f>
        <v>10.552778244018555</v>
      </c>
      <c r="U12" s="22">
        <v>11927</v>
      </c>
      <c r="V12" s="19">
        <v>49.939998626708984</v>
      </c>
      <c r="W12" s="20">
        <f>IF(V12&gt;0,V12/3.6,"")</f>
        <v>13.872221840752495</v>
      </c>
      <c r="X12" s="23">
        <v>-20.5</v>
      </c>
      <c r="Y12" s="24"/>
      <c r="Z12" s="25"/>
      <c r="AA12" s="25"/>
      <c r="AB12" s="26"/>
      <c r="AC12" s="27" t="str">
        <f>IF((AF12+AG12)&gt;0,AF12+AG12,"")</f>
        <v/>
      </c>
      <c r="AD12" s="28">
        <f t="shared" ref="AD12:AD44" si="0">SUM(B12:M12)+$K$45+$N$45</f>
        <v>100.00000279024243</v>
      </c>
      <c r="AE12" s="29" t="str">
        <f>IF(AD12=100,"ОК"," ")</f>
        <v xml:space="preserve"> </v>
      </c>
      <c r="AF12" s="30"/>
      <c r="AG12" s="30"/>
      <c r="AH12" s="31"/>
      <c r="AI12" s="32">
        <v>0.57859998941421509</v>
      </c>
      <c r="AJ12" s="33">
        <v>11</v>
      </c>
    </row>
    <row r="13" spans="1:36" ht="15.75" customHeight="1" x14ac:dyDescent="0.25">
      <c r="A13" s="34">
        <v>2</v>
      </c>
      <c r="B13" s="35">
        <v>96.259002685546875</v>
      </c>
      <c r="C13" s="35">
        <v>2.125999927520752</v>
      </c>
      <c r="D13" s="35">
        <v>0.65700000524520874</v>
      </c>
      <c r="E13" s="35">
        <v>0.10300000011920929</v>
      </c>
      <c r="F13" s="35">
        <v>0.10000000149011612</v>
      </c>
      <c r="G13" s="35">
        <v>0</v>
      </c>
      <c r="H13" s="35">
        <v>2.0999999716877937E-2</v>
      </c>
      <c r="I13" s="35">
        <v>1.2000000104308128E-2</v>
      </c>
      <c r="J13" s="35">
        <v>1.2000000104308128E-2</v>
      </c>
      <c r="K13" s="35">
        <v>8.999999612569809E-3</v>
      </c>
      <c r="L13" s="35">
        <v>0.5339999794960022</v>
      </c>
      <c r="M13" s="35">
        <v>0.16699999570846558</v>
      </c>
      <c r="N13" s="36">
        <v>0.69760000705718994</v>
      </c>
      <c r="O13" s="37">
        <v>8188</v>
      </c>
      <c r="P13" s="38">
        <v>34.279998779296875</v>
      </c>
      <c r="Q13" s="39">
        <f t="shared" ref="Q13:Q44" si="1">IF(P13&gt;0,P13/3.6,"")</f>
        <v>9.5222218831380214</v>
      </c>
      <c r="R13" s="40">
        <v>9081</v>
      </c>
      <c r="S13" s="41">
        <v>38.020000457763672</v>
      </c>
      <c r="T13" s="20">
        <f t="shared" ref="T13:T44" si="2">IF(S13&gt;0,S13/3.6,"")</f>
        <v>10.561111238267687</v>
      </c>
      <c r="U13" s="42">
        <v>11932</v>
      </c>
      <c r="V13" s="41">
        <v>49.959999084472656</v>
      </c>
      <c r="W13" s="39">
        <f t="shared" ref="W13:W44" si="3">IF(V13&gt;0,V13/3.6,"")</f>
        <v>13.877777523464626</v>
      </c>
      <c r="X13" s="43">
        <v>-19.200000762939453</v>
      </c>
      <c r="Y13" s="44"/>
      <c r="Z13" s="45"/>
      <c r="AA13" s="45"/>
      <c r="AB13" s="46"/>
      <c r="AC13" s="47" t="str">
        <f t="shared" ref="AC13:AC44" si="4">IF((AF13+AG13)&gt;0,AF13+AG13,"")</f>
        <v/>
      </c>
      <c r="AD13" s="28">
        <f t="shared" si="0"/>
        <v>100.00000259466469</v>
      </c>
      <c r="AE13" s="29" t="str">
        <f>IF(AD13=100,"ОК"," ")</f>
        <v xml:space="preserve"> </v>
      </c>
      <c r="AF13" s="30"/>
      <c r="AG13" s="30"/>
      <c r="AH13" s="31"/>
      <c r="AI13" s="32">
        <v>0.57920002937316895</v>
      </c>
      <c r="AJ13" s="33">
        <v>12</v>
      </c>
    </row>
    <row r="14" spans="1:36" ht="15.75" customHeight="1" x14ac:dyDescent="0.25">
      <c r="A14" s="34">
        <v>3</v>
      </c>
      <c r="B14" s="35">
        <v>96.346000671386719</v>
      </c>
      <c r="C14" s="35">
        <v>2.0940001010894775</v>
      </c>
      <c r="D14" s="35">
        <v>0.64200001955032349</v>
      </c>
      <c r="E14" s="35">
        <v>0.10000000149011612</v>
      </c>
      <c r="F14" s="35">
        <v>9.7999997437000275E-2</v>
      </c>
      <c r="G14" s="35">
        <v>0</v>
      </c>
      <c r="H14" s="35">
        <v>1.7999999225139618E-2</v>
      </c>
      <c r="I14" s="35">
        <v>1.2000000104308128E-2</v>
      </c>
      <c r="J14" s="35">
        <v>1.3000000268220901E-2</v>
      </c>
      <c r="K14" s="35">
        <v>8.999999612569809E-3</v>
      </c>
      <c r="L14" s="35">
        <v>0.51399999856948853</v>
      </c>
      <c r="M14" s="35">
        <v>0.15399999916553497</v>
      </c>
      <c r="N14" s="36">
        <v>0.69690001010894775</v>
      </c>
      <c r="O14" s="40">
        <v>8185</v>
      </c>
      <c r="P14" s="41">
        <v>34.270000457763672</v>
      </c>
      <c r="Q14" s="39">
        <f t="shared" si="1"/>
        <v>9.519444571601019</v>
      </c>
      <c r="R14" s="40">
        <v>9078</v>
      </c>
      <c r="S14" s="41">
        <v>38.009998321533203</v>
      </c>
      <c r="T14" s="20">
        <f t="shared" si="2"/>
        <v>10.558332867092556</v>
      </c>
      <c r="U14" s="42">
        <v>11935</v>
      </c>
      <c r="V14" s="41">
        <v>49.970001220703125</v>
      </c>
      <c r="W14" s="39">
        <f t="shared" si="3"/>
        <v>13.880555894639757</v>
      </c>
      <c r="X14" s="43">
        <v>-19.799999237060547</v>
      </c>
      <c r="Y14" s="44"/>
      <c r="Z14" s="45"/>
      <c r="AA14" s="45"/>
      <c r="AB14" s="46"/>
      <c r="AC14" s="47" t="str">
        <f t="shared" si="4"/>
        <v/>
      </c>
      <c r="AD14" s="28">
        <f t="shared" si="0"/>
        <v>100.0000007878989</v>
      </c>
      <c r="AE14" s="29" t="str">
        <f>IF(AD14=100,"ОК"," ")</f>
        <v xml:space="preserve"> </v>
      </c>
      <c r="AF14" s="30"/>
      <c r="AG14" s="30"/>
      <c r="AH14" s="31"/>
      <c r="AI14" s="33">
        <v>0.57859998941421509</v>
      </c>
      <c r="AJ14" s="33">
        <v>12</v>
      </c>
    </row>
    <row r="15" spans="1:36" ht="15.75" customHeight="1" x14ac:dyDescent="0.25">
      <c r="A15" s="34">
        <v>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40">
        <v>8185</v>
      </c>
      <c r="P15" s="41">
        <v>34.270000457763672</v>
      </c>
      <c r="Q15" s="39">
        <f t="shared" si="1"/>
        <v>9.519444571601019</v>
      </c>
      <c r="R15" s="40">
        <v>9078</v>
      </c>
      <c r="S15" s="41">
        <v>38.009998321533203</v>
      </c>
      <c r="T15" s="20">
        <f t="shared" si="2"/>
        <v>10.558332867092556</v>
      </c>
      <c r="U15" s="42"/>
      <c r="V15" s="41"/>
      <c r="W15" s="39" t="str">
        <f t="shared" si="3"/>
        <v/>
      </c>
      <c r="X15" s="43"/>
      <c r="Y15" s="44"/>
      <c r="Z15" s="45"/>
      <c r="AA15" s="45"/>
      <c r="AB15" s="46"/>
      <c r="AC15" s="47" t="str">
        <f t="shared" si="4"/>
        <v/>
      </c>
      <c r="AD15" s="28">
        <f t="shared" si="0"/>
        <v>0</v>
      </c>
      <c r="AE15" s="29" t="str">
        <f t="shared" ref="AE15:AE44" si="5">IF(AD15=100,"ОК"," ")</f>
        <v xml:space="preserve"> </v>
      </c>
      <c r="AF15" s="30"/>
      <c r="AG15" s="30"/>
      <c r="AH15" s="31"/>
      <c r="AI15" s="33"/>
      <c r="AJ15" s="33"/>
    </row>
    <row r="16" spans="1:36" ht="15.75" customHeight="1" x14ac:dyDescent="0.25">
      <c r="A16" s="34">
        <v>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40">
        <v>8185</v>
      </c>
      <c r="P16" s="41">
        <v>34.270000457763672</v>
      </c>
      <c r="Q16" s="39">
        <f t="shared" si="1"/>
        <v>9.519444571601019</v>
      </c>
      <c r="R16" s="40">
        <v>9078</v>
      </c>
      <c r="S16" s="41">
        <v>38.009998321533203</v>
      </c>
      <c r="T16" s="20">
        <f t="shared" si="2"/>
        <v>10.558332867092556</v>
      </c>
      <c r="U16" s="42"/>
      <c r="V16" s="41"/>
      <c r="W16" s="39" t="str">
        <f t="shared" si="3"/>
        <v/>
      </c>
      <c r="X16" s="43"/>
      <c r="Y16" s="44"/>
      <c r="Z16" s="45"/>
      <c r="AA16" s="45"/>
      <c r="AB16" s="46"/>
      <c r="AC16" s="47" t="str">
        <f t="shared" si="4"/>
        <v/>
      </c>
      <c r="AD16" s="28">
        <f t="shared" si="0"/>
        <v>0</v>
      </c>
      <c r="AE16" s="29" t="str">
        <f t="shared" si="5"/>
        <v xml:space="preserve"> </v>
      </c>
      <c r="AF16" s="30"/>
      <c r="AG16" s="30"/>
      <c r="AH16" s="31"/>
      <c r="AI16" s="33"/>
      <c r="AJ16" s="33"/>
    </row>
    <row r="17" spans="1:36" ht="15.75" customHeight="1" x14ac:dyDescent="0.25">
      <c r="A17" s="34">
        <v>6</v>
      </c>
      <c r="B17" s="35">
        <v>96.037002563476563</v>
      </c>
      <c r="C17" s="35">
        <v>2.187000036239624</v>
      </c>
      <c r="D17" s="35">
        <v>0.67500001192092896</v>
      </c>
      <c r="E17" s="35">
        <v>0.10599999874830246</v>
      </c>
      <c r="F17" s="35">
        <v>0.10000000149011612</v>
      </c>
      <c r="G17" s="35">
        <v>0</v>
      </c>
      <c r="H17" s="35">
        <v>1.9999999552965164E-2</v>
      </c>
      <c r="I17" s="35">
        <v>1.4000000432133675E-2</v>
      </c>
      <c r="J17" s="35">
        <v>1.4999999664723873E-2</v>
      </c>
      <c r="K17" s="35">
        <v>1.2000000104308128E-2</v>
      </c>
      <c r="L17" s="35">
        <v>0.67199999094009399</v>
      </c>
      <c r="M17" s="35">
        <v>0.16200000047683716</v>
      </c>
      <c r="N17" s="36">
        <v>0.69900000095367432</v>
      </c>
      <c r="O17" s="40">
        <v>8186</v>
      </c>
      <c r="P17" s="41">
        <v>34.270000457763672</v>
      </c>
      <c r="Q17" s="39">
        <f t="shared" si="1"/>
        <v>9.519444571601019</v>
      </c>
      <c r="R17" s="40">
        <v>9077</v>
      </c>
      <c r="S17" s="41">
        <v>38.009998321533203</v>
      </c>
      <c r="T17" s="20">
        <f t="shared" si="2"/>
        <v>10.558332867092556</v>
      </c>
      <c r="U17" s="42">
        <v>11916</v>
      </c>
      <c r="V17" s="41">
        <v>49.889999389648438</v>
      </c>
      <c r="W17" s="39">
        <f t="shared" si="3"/>
        <v>13.858333163791233</v>
      </c>
      <c r="X17" s="43">
        <v>-20.100000381469727</v>
      </c>
      <c r="Y17" s="44"/>
      <c r="Z17" s="45"/>
      <c r="AA17" s="45"/>
      <c r="AB17" s="46"/>
      <c r="AC17" s="47" t="str">
        <f t="shared" si="4"/>
        <v/>
      </c>
      <c r="AD17" s="28">
        <f t="shared" si="0"/>
        <v>100.0000026030466</v>
      </c>
      <c r="AE17" s="29" t="str">
        <f t="shared" si="5"/>
        <v xml:space="preserve"> </v>
      </c>
      <c r="AF17" s="30"/>
      <c r="AG17" s="30"/>
      <c r="AH17" s="31"/>
      <c r="AI17" s="33">
        <v>0.58039999008178711</v>
      </c>
      <c r="AJ17" s="33">
        <v>12</v>
      </c>
    </row>
    <row r="18" spans="1:36" ht="15.75" customHeight="1" x14ac:dyDescent="0.25">
      <c r="A18" s="34">
        <v>7</v>
      </c>
      <c r="B18" s="35">
        <v>96.074996948242188</v>
      </c>
      <c r="C18" s="35">
        <v>2.2130000591278076</v>
      </c>
      <c r="D18" s="35">
        <v>0.68199998140335083</v>
      </c>
      <c r="E18" s="35">
        <v>0.1080000028014183</v>
      </c>
      <c r="F18" s="35">
        <v>0.10400000214576721</v>
      </c>
      <c r="G18" s="35">
        <v>2.0000000949949026E-3</v>
      </c>
      <c r="H18" s="35">
        <v>2.4000000208616257E-2</v>
      </c>
      <c r="I18" s="35">
        <v>1.4000000432133675E-2</v>
      </c>
      <c r="J18" s="35">
        <v>1.2000000104308128E-2</v>
      </c>
      <c r="K18" s="35">
        <v>1.0999999940395355E-2</v>
      </c>
      <c r="L18" s="35">
        <v>0.15899999439716339</v>
      </c>
      <c r="M18" s="35">
        <v>0.59600001573562622</v>
      </c>
      <c r="N18" s="36">
        <v>0.69900000095367432</v>
      </c>
      <c r="O18" s="40">
        <v>8196</v>
      </c>
      <c r="P18" s="41">
        <v>34.310001373291016</v>
      </c>
      <c r="Q18" s="39">
        <f t="shared" si="1"/>
        <v>9.5305559370252819</v>
      </c>
      <c r="R18" s="40">
        <v>9089</v>
      </c>
      <c r="S18" s="41">
        <v>38.060001373291016</v>
      </c>
      <c r="T18" s="20">
        <f t="shared" si="2"/>
        <v>10.572222603691948</v>
      </c>
      <c r="U18" s="42">
        <v>11931</v>
      </c>
      <c r="V18" s="41">
        <v>49.959999084472656</v>
      </c>
      <c r="W18" s="39">
        <f t="shared" si="3"/>
        <v>13.877777523464626</v>
      </c>
      <c r="X18" s="43">
        <v>-19.799999237060547</v>
      </c>
      <c r="Y18" s="44"/>
      <c r="Z18" s="45"/>
      <c r="AA18" s="45"/>
      <c r="AB18" s="46"/>
      <c r="AC18" s="47" t="str">
        <f t="shared" si="4"/>
        <v/>
      </c>
      <c r="AD18" s="28">
        <f t="shared" si="0"/>
        <v>99.999997004633769</v>
      </c>
      <c r="AE18" s="29" t="str">
        <f t="shared" si="5"/>
        <v xml:space="preserve"> </v>
      </c>
      <c r="AF18" s="30"/>
      <c r="AG18" s="30"/>
      <c r="AH18" s="31"/>
      <c r="AI18" s="33">
        <v>0.580299973487854</v>
      </c>
      <c r="AJ18" s="33">
        <v>12</v>
      </c>
    </row>
    <row r="19" spans="1:36" ht="15.75" customHeight="1" x14ac:dyDescent="0.25">
      <c r="A19" s="34">
        <v>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40">
        <v>8196</v>
      </c>
      <c r="P19" s="41">
        <v>34.310001373291016</v>
      </c>
      <c r="Q19" s="39">
        <f t="shared" si="1"/>
        <v>9.5305559370252819</v>
      </c>
      <c r="R19" s="40">
        <v>9089</v>
      </c>
      <c r="S19" s="41">
        <v>38.060001373291016</v>
      </c>
      <c r="T19" s="20">
        <f t="shared" si="2"/>
        <v>10.572222603691948</v>
      </c>
      <c r="U19" s="42"/>
      <c r="V19" s="41"/>
      <c r="W19" s="39" t="str">
        <f t="shared" si="3"/>
        <v/>
      </c>
      <c r="X19" s="43"/>
      <c r="Y19" s="44"/>
      <c r="Z19" s="45"/>
      <c r="AA19" s="45"/>
      <c r="AB19" s="46"/>
      <c r="AC19" s="47" t="str">
        <f t="shared" si="4"/>
        <v/>
      </c>
      <c r="AD19" s="28">
        <f t="shared" si="0"/>
        <v>0</v>
      </c>
      <c r="AE19" s="29" t="str">
        <f t="shared" si="5"/>
        <v xml:space="preserve"> </v>
      </c>
      <c r="AF19" s="30"/>
      <c r="AG19" s="30"/>
      <c r="AH19" s="31"/>
      <c r="AI19" s="33"/>
      <c r="AJ19" s="33"/>
    </row>
    <row r="20" spans="1:36" ht="15.75" customHeight="1" x14ac:dyDescent="0.25">
      <c r="A20" s="34">
        <v>9</v>
      </c>
      <c r="B20" s="35">
        <v>95.948997497558594</v>
      </c>
      <c r="C20" s="35">
        <v>2.1960000991821289</v>
      </c>
      <c r="D20" s="35">
        <v>0.68000000715255737</v>
      </c>
      <c r="E20" s="35">
        <v>0.10499999672174454</v>
      </c>
      <c r="F20" s="35">
        <v>0.10300000011920929</v>
      </c>
      <c r="G20" s="35">
        <v>2.0000000949949026E-3</v>
      </c>
      <c r="H20" s="35">
        <v>2.199999988079071E-2</v>
      </c>
      <c r="I20" s="35">
        <v>1.4999999664723873E-2</v>
      </c>
      <c r="J20" s="35">
        <v>1.6000000759959221E-2</v>
      </c>
      <c r="K20" s="35">
        <v>9.9999997764825821E-3</v>
      </c>
      <c r="L20" s="35">
        <v>0.74000000953674316</v>
      </c>
      <c r="M20" s="35">
        <v>0.16200000047683716</v>
      </c>
      <c r="N20" s="36">
        <v>0.6995999813079834</v>
      </c>
      <c r="O20" s="40">
        <v>8183</v>
      </c>
      <c r="P20" s="41">
        <v>34.259998321533203</v>
      </c>
      <c r="Q20" s="39">
        <f t="shared" si="1"/>
        <v>9.51666620042589</v>
      </c>
      <c r="R20" s="40">
        <v>9075</v>
      </c>
      <c r="S20" s="41">
        <v>38</v>
      </c>
      <c r="T20" s="20">
        <f t="shared" si="2"/>
        <v>10.555555555555555</v>
      </c>
      <c r="U20" s="42">
        <v>11907</v>
      </c>
      <c r="V20" s="41">
        <v>49.860000610351563</v>
      </c>
      <c r="W20" s="39">
        <f t="shared" si="3"/>
        <v>13.850000169542101</v>
      </c>
      <c r="X20" s="43">
        <v>-19.799999237060547</v>
      </c>
      <c r="Y20" s="44"/>
      <c r="Z20" s="45"/>
      <c r="AA20" s="45"/>
      <c r="AB20" s="46"/>
      <c r="AC20" s="47" t="str">
        <f t="shared" si="4"/>
        <v/>
      </c>
      <c r="AD20" s="28">
        <f t="shared" si="0"/>
        <v>99.999997610924765</v>
      </c>
      <c r="AE20" s="29" t="str">
        <f t="shared" si="5"/>
        <v xml:space="preserve"> </v>
      </c>
      <c r="AF20" s="30"/>
      <c r="AG20" s="30"/>
      <c r="AH20" s="31"/>
      <c r="AI20" s="33">
        <v>0.58090001344680786</v>
      </c>
      <c r="AJ20" s="33">
        <v>13</v>
      </c>
    </row>
    <row r="21" spans="1:36" ht="15.75" customHeight="1" x14ac:dyDescent="0.25">
      <c r="A21" s="34">
        <v>10</v>
      </c>
      <c r="B21" s="35">
        <v>95.902000427246094</v>
      </c>
      <c r="C21" s="35">
        <v>2.2579998970031738</v>
      </c>
      <c r="D21" s="35">
        <v>0.69900000095367432</v>
      </c>
      <c r="E21" s="35">
        <v>0.1080000028014183</v>
      </c>
      <c r="F21" s="35">
        <v>0.10499999672174454</v>
      </c>
      <c r="G21" s="35">
        <v>0</v>
      </c>
      <c r="H21" s="35">
        <v>2.3000000044703484E-2</v>
      </c>
      <c r="I21" s="35">
        <v>1.2000000104308128E-2</v>
      </c>
      <c r="J21" s="35">
        <v>1.4999999664723873E-2</v>
      </c>
      <c r="K21" s="35">
        <v>4.0000001899898052E-3</v>
      </c>
      <c r="L21" s="35">
        <v>0.70499998331069946</v>
      </c>
      <c r="M21" s="35">
        <v>0.16899999976158142</v>
      </c>
      <c r="N21" s="36">
        <v>0.69999998807907104</v>
      </c>
      <c r="O21" s="40">
        <v>8192</v>
      </c>
      <c r="P21" s="41">
        <v>34.299999237060547</v>
      </c>
      <c r="Q21" s="39">
        <f t="shared" si="1"/>
        <v>9.5277775658501511</v>
      </c>
      <c r="R21" s="40">
        <v>9084</v>
      </c>
      <c r="S21" s="41">
        <v>38.040000915527344</v>
      </c>
      <c r="T21" s="20">
        <f t="shared" si="2"/>
        <v>10.566666920979818</v>
      </c>
      <c r="U21" s="42">
        <v>11916</v>
      </c>
      <c r="V21" s="41">
        <v>49.889999389648438</v>
      </c>
      <c r="W21" s="39">
        <f t="shared" si="3"/>
        <v>13.858333163791233</v>
      </c>
      <c r="X21" s="43">
        <v>-20</v>
      </c>
      <c r="Y21" s="44"/>
      <c r="Z21" s="45"/>
      <c r="AA21" s="45"/>
      <c r="AB21" s="46"/>
      <c r="AC21" s="47" t="str">
        <f t="shared" si="4"/>
        <v/>
      </c>
      <c r="AD21" s="28">
        <f t="shared" si="0"/>
        <v>100.00000030780211</v>
      </c>
      <c r="AE21" s="29" t="str">
        <f t="shared" si="5"/>
        <v xml:space="preserve"> </v>
      </c>
      <c r="AF21" s="30"/>
      <c r="AG21" s="30"/>
      <c r="AH21" s="31"/>
      <c r="AI21" s="33">
        <v>0.5812000036239624</v>
      </c>
      <c r="AJ21" s="33">
        <v>13</v>
      </c>
    </row>
    <row r="22" spans="1:36" ht="15.75" customHeight="1" x14ac:dyDescent="0.25">
      <c r="A22" s="34">
        <v>11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40">
        <v>8192</v>
      </c>
      <c r="P22" s="41">
        <v>34.299999237060547</v>
      </c>
      <c r="Q22" s="39">
        <f t="shared" si="1"/>
        <v>9.5277775658501511</v>
      </c>
      <c r="R22" s="40">
        <v>9084</v>
      </c>
      <c r="S22" s="41">
        <v>38.040000915527344</v>
      </c>
      <c r="T22" s="20">
        <f t="shared" si="2"/>
        <v>10.566666920979818</v>
      </c>
      <c r="U22" s="42"/>
      <c r="V22" s="41"/>
      <c r="W22" s="39" t="str">
        <f t="shared" si="3"/>
        <v/>
      </c>
      <c r="X22" s="43"/>
      <c r="Y22" s="44"/>
      <c r="Z22" s="45"/>
      <c r="AA22" s="45"/>
      <c r="AB22" s="46"/>
      <c r="AC22" s="47" t="str">
        <f t="shared" si="4"/>
        <v/>
      </c>
      <c r="AD22" s="28">
        <f t="shared" si="0"/>
        <v>0</v>
      </c>
      <c r="AE22" s="29" t="str">
        <f t="shared" si="5"/>
        <v xml:space="preserve"> </v>
      </c>
      <c r="AF22" s="30"/>
      <c r="AG22" s="30"/>
      <c r="AH22" s="31"/>
      <c r="AI22" s="33"/>
      <c r="AJ22" s="33"/>
    </row>
    <row r="23" spans="1:36" ht="15.75" customHeight="1" x14ac:dyDescent="0.25">
      <c r="A23" s="34">
        <v>12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40">
        <v>8192</v>
      </c>
      <c r="P23" s="41">
        <v>34.299999237060547</v>
      </c>
      <c r="Q23" s="39">
        <f t="shared" si="1"/>
        <v>9.5277775658501511</v>
      </c>
      <c r="R23" s="40">
        <v>9084</v>
      </c>
      <c r="S23" s="41">
        <v>38.040000915527344</v>
      </c>
      <c r="T23" s="20">
        <f t="shared" si="2"/>
        <v>10.566666920979818</v>
      </c>
      <c r="U23" s="42"/>
      <c r="V23" s="41"/>
      <c r="W23" s="39" t="str">
        <f t="shared" si="3"/>
        <v/>
      </c>
      <c r="X23" s="43"/>
      <c r="Y23" s="44"/>
      <c r="Z23" s="45"/>
      <c r="AA23" s="45"/>
      <c r="AB23" s="46"/>
      <c r="AC23" s="47" t="str">
        <f t="shared" si="4"/>
        <v/>
      </c>
      <c r="AD23" s="28">
        <f t="shared" si="0"/>
        <v>0</v>
      </c>
      <c r="AE23" s="29" t="str">
        <f t="shared" si="5"/>
        <v xml:space="preserve"> </v>
      </c>
      <c r="AF23" s="30"/>
      <c r="AG23" s="30"/>
      <c r="AH23" s="31"/>
      <c r="AI23" s="33"/>
      <c r="AJ23" s="33"/>
    </row>
    <row r="24" spans="1:36" ht="15.75" customHeight="1" x14ac:dyDescent="0.25">
      <c r="A24" s="34">
        <v>13</v>
      </c>
      <c r="B24" s="35">
        <v>95.857002258300781</v>
      </c>
      <c r="C24" s="35">
        <v>2.2960000038146973</v>
      </c>
      <c r="D24" s="35">
        <v>0.71700000762939453</v>
      </c>
      <c r="E24" s="35">
        <v>0.11500000208616257</v>
      </c>
      <c r="F24" s="35">
        <v>0.11400000005960464</v>
      </c>
      <c r="G24" s="35">
        <v>0</v>
      </c>
      <c r="H24" s="35">
        <v>2.199999988079071E-2</v>
      </c>
      <c r="I24" s="35">
        <v>1.4000000432133675E-2</v>
      </c>
      <c r="J24" s="35">
        <v>1.4000000432133675E-2</v>
      </c>
      <c r="K24" s="35">
        <v>7.0000002160668373E-3</v>
      </c>
      <c r="L24" s="35">
        <v>0.67400002479553223</v>
      </c>
      <c r="M24" s="35">
        <v>0.17000000178813934</v>
      </c>
      <c r="N24" s="36">
        <v>0.70090001821517944</v>
      </c>
      <c r="O24" s="40">
        <v>8204</v>
      </c>
      <c r="P24" s="41">
        <v>34.349998474121094</v>
      </c>
      <c r="Q24" s="39">
        <f t="shared" si="1"/>
        <v>9.5416662428114147</v>
      </c>
      <c r="R24" s="40">
        <v>9097</v>
      </c>
      <c r="S24" s="41">
        <v>38.090000152587891</v>
      </c>
      <c r="T24" s="20">
        <f t="shared" si="2"/>
        <v>10.58055559794108</v>
      </c>
      <c r="U24" s="42">
        <v>11926</v>
      </c>
      <c r="V24" s="41">
        <v>49.939998626708984</v>
      </c>
      <c r="W24" s="39">
        <f t="shared" si="3"/>
        <v>13.872221840752495</v>
      </c>
      <c r="X24" s="43">
        <v>-19.700000762939453</v>
      </c>
      <c r="Y24" s="44"/>
      <c r="Z24" s="45"/>
      <c r="AA24" s="45"/>
      <c r="AB24" s="46"/>
      <c r="AC24" s="47" t="str">
        <f t="shared" si="4"/>
        <v/>
      </c>
      <c r="AD24" s="28">
        <f t="shared" si="0"/>
        <v>100.00000229943544</v>
      </c>
      <c r="AE24" s="29" t="str">
        <f t="shared" si="5"/>
        <v xml:space="preserve"> </v>
      </c>
      <c r="AF24" s="30"/>
      <c r="AG24" s="30"/>
      <c r="AH24" s="31"/>
      <c r="AI24" s="33">
        <v>0.58190000057220459</v>
      </c>
      <c r="AJ24" s="33">
        <v>13</v>
      </c>
    </row>
    <row r="25" spans="1:36" ht="15.75" customHeight="1" x14ac:dyDescent="0.25">
      <c r="A25" s="34">
        <v>14</v>
      </c>
      <c r="B25" s="35">
        <v>95.939002990722656</v>
      </c>
      <c r="C25" s="35">
        <v>2.2960000038146973</v>
      </c>
      <c r="D25" s="35">
        <v>0.71200001239776611</v>
      </c>
      <c r="E25" s="35">
        <v>0.11299999803304672</v>
      </c>
      <c r="F25" s="35">
        <v>0.10899999737739563</v>
      </c>
      <c r="G25" s="35">
        <v>0</v>
      </c>
      <c r="H25" s="35">
        <v>1.9999999552965164E-2</v>
      </c>
      <c r="I25" s="35">
        <v>1.4999999664723873E-2</v>
      </c>
      <c r="J25" s="35">
        <v>1.2000000104308128E-2</v>
      </c>
      <c r="K25" s="35">
        <v>8.0000003799796104E-3</v>
      </c>
      <c r="L25" s="35">
        <v>0.60799998044967651</v>
      </c>
      <c r="M25" s="35">
        <v>0.1679999977350235</v>
      </c>
      <c r="N25" s="36">
        <v>0.69999998807907104</v>
      </c>
      <c r="O25" s="40">
        <v>8204</v>
      </c>
      <c r="P25" s="41">
        <v>34.349998474121094</v>
      </c>
      <c r="Q25" s="39">
        <f t="shared" si="1"/>
        <v>9.5416662428114147</v>
      </c>
      <c r="R25" s="40">
        <v>9098</v>
      </c>
      <c r="S25" s="41">
        <v>38.090000152587891</v>
      </c>
      <c r="T25" s="20">
        <f t="shared" si="2"/>
        <v>10.58055559794108</v>
      </c>
      <c r="U25" s="42">
        <v>11934</v>
      </c>
      <c r="V25" s="41">
        <v>49.970001220703125</v>
      </c>
      <c r="W25" s="39">
        <f t="shared" si="3"/>
        <v>13.880555894639757</v>
      </c>
      <c r="X25" s="43">
        <v>-20</v>
      </c>
      <c r="Y25" s="44"/>
      <c r="Z25" s="45"/>
      <c r="AA25" s="45"/>
      <c r="AB25" s="46"/>
      <c r="AC25" s="47" t="str">
        <f t="shared" si="4"/>
        <v/>
      </c>
      <c r="AD25" s="28">
        <f t="shared" si="0"/>
        <v>100.00000298023224</v>
      </c>
      <c r="AE25" s="29" t="str">
        <f t="shared" si="5"/>
        <v xml:space="preserve"> </v>
      </c>
      <c r="AF25" s="30"/>
      <c r="AG25" s="30"/>
      <c r="AH25" s="31"/>
      <c r="AI25" s="33">
        <v>0.5812000036239624</v>
      </c>
      <c r="AJ25" s="33">
        <v>13</v>
      </c>
    </row>
    <row r="26" spans="1:36" ht="15.75" customHeight="1" x14ac:dyDescent="0.25">
      <c r="A26" s="34">
        <v>15</v>
      </c>
      <c r="B26" s="35">
        <v>95.878997802734375</v>
      </c>
      <c r="C26" s="35">
        <v>2.3710000514984131</v>
      </c>
      <c r="D26" s="35">
        <v>0.74299997091293335</v>
      </c>
      <c r="E26" s="35">
        <v>0.11800000071525574</v>
      </c>
      <c r="F26" s="35">
        <v>0.11900000274181366</v>
      </c>
      <c r="G26" s="35">
        <v>4.0000001899898052E-3</v>
      </c>
      <c r="H26" s="35">
        <v>2.0999999716877937E-2</v>
      </c>
      <c r="I26" s="35">
        <v>1.3000000268220901E-2</v>
      </c>
      <c r="J26" s="35">
        <v>1.3000000268220901E-2</v>
      </c>
      <c r="K26" s="35">
        <v>7.0000002160668373E-3</v>
      </c>
      <c r="L26" s="35">
        <v>0.5429999828338623</v>
      </c>
      <c r="M26" s="35">
        <v>0.16899999976158142</v>
      </c>
      <c r="N26" s="36">
        <v>0.70090001821517944</v>
      </c>
      <c r="O26" s="40">
        <v>8222</v>
      </c>
      <c r="P26" s="41">
        <v>34.419998168945313</v>
      </c>
      <c r="Q26" s="39">
        <f t="shared" si="1"/>
        <v>9.561110602484808</v>
      </c>
      <c r="R26" s="40">
        <v>9117</v>
      </c>
      <c r="S26" s="41">
        <v>38.169998168945313</v>
      </c>
      <c r="T26" s="20">
        <f t="shared" si="2"/>
        <v>10.602777269151476</v>
      </c>
      <c r="U26" s="42">
        <v>11951</v>
      </c>
      <c r="V26" s="41">
        <v>50.040000915527344</v>
      </c>
      <c r="W26" s="39">
        <f t="shared" si="3"/>
        <v>13.90000025431315</v>
      </c>
      <c r="X26" s="43">
        <v>-20.299999237060547</v>
      </c>
      <c r="Y26" s="44"/>
      <c r="Z26" s="45"/>
      <c r="AA26" s="45"/>
      <c r="AB26" s="46"/>
      <c r="AC26" s="47" t="str">
        <f t="shared" si="4"/>
        <v/>
      </c>
      <c r="AD26" s="28">
        <f t="shared" si="0"/>
        <v>99.999997811857611</v>
      </c>
      <c r="AE26" s="29" t="str">
        <f t="shared" si="5"/>
        <v xml:space="preserve"> </v>
      </c>
      <c r="AF26" s="30"/>
      <c r="AG26" s="30"/>
      <c r="AH26" s="31"/>
      <c r="AI26" s="33">
        <v>0.58190000057220459</v>
      </c>
      <c r="AJ26" s="33">
        <v>13</v>
      </c>
    </row>
    <row r="27" spans="1:36" ht="15.75" customHeight="1" x14ac:dyDescent="0.25">
      <c r="A27" s="34">
        <v>16</v>
      </c>
      <c r="B27" s="35">
        <v>95.986000061035156</v>
      </c>
      <c r="C27" s="35">
        <v>2.3110001087188721</v>
      </c>
      <c r="D27" s="35">
        <v>0.7279999852180481</v>
      </c>
      <c r="E27" s="35">
        <v>0.11699999868869781</v>
      </c>
      <c r="F27" s="35">
        <v>0.10999999940395355</v>
      </c>
      <c r="G27" s="35">
        <v>0</v>
      </c>
      <c r="H27" s="35">
        <v>2.199999988079071E-2</v>
      </c>
      <c r="I27" s="35">
        <v>1.6000000759959221E-2</v>
      </c>
      <c r="J27" s="35">
        <v>1.4999999664723873E-2</v>
      </c>
      <c r="K27" s="35">
        <v>6.0000000521540642E-3</v>
      </c>
      <c r="L27" s="35">
        <v>0.5220000147819519</v>
      </c>
      <c r="M27" s="35">
        <v>0.16699999570846558</v>
      </c>
      <c r="N27" s="36">
        <v>0.70010000467300415</v>
      </c>
      <c r="O27" s="40">
        <v>8217</v>
      </c>
      <c r="P27" s="41">
        <v>34.400001525878906</v>
      </c>
      <c r="Q27" s="39">
        <f t="shared" si="1"/>
        <v>9.5555559794108067</v>
      </c>
      <c r="R27" s="40">
        <v>9111</v>
      </c>
      <c r="S27" s="41">
        <v>38.150001525878906</v>
      </c>
      <c r="T27" s="20">
        <f t="shared" si="2"/>
        <v>10.597222646077475</v>
      </c>
      <c r="U27" s="42">
        <v>11950</v>
      </c>
      <c r="V27" s="41">
        <v>50.040000915527344</v>
      </c>
      <c r="W27" s="39">
        <f t="shared" si="3"/>
        <v>13.90000025431315</v>
      </c>
      <c r="X27" s="43">
        <v>-19.799999237060547</v>
      </c>
      <c r="Y27" s="44"/>
      <c r="Z27" s="45"/>
      <c r="AA27" s="45"/>
      <c r="AB27" s="46"/>
      <c r="AC27" s="47" t="str">
        <f t="shared" si="4"/>
        <v/>
      </c>
      <c r="AD27" s="28">
        <f t="shared" si="0"/>
        <v>100.00000016391277</v>
      </c>
      <c r="AE27" s="29" t="str">
        <f t="shared" si="5"/>
        <v xml:space="preserve"> </v>
      </c>
      <c r="AF27" s="30"/>
      <c r="AG27" s="30"/>
      <c r="AH27" s="31"/>
      <c r="AI27" s="33">
        <v>0.58130002021789551</v>
      </c>
      <c r="AJ27" s="33">
        <v>13</v>
      </c>
    </row>
    <row r="28" spans="1:36" ht="15.75" customHeight="1" x14ac:dyDescent="0.25">
      <c r="A28" s="34">
        <v>17</v>
      </c>
      <c r="B28" s="35">
        <v>95.943000793457031</v>
      </c>
      <c r="C28" s="35">
        <v>2.3159999847412109</v>
      </c>
      <c r="D28" s="35">
        <v>0.7149999737739563</v>
      </c>
      <c r="E28" s="35">
        <v>0.11500000208616257</v>
      </c>
      <c r="F28" s="35">
        <v>0.11299999803304672</v>
      </c>
      <c r="G28" s="35">
        <v>0</v>
      </c>
      <c r="H28" s="35">
        <v>2.3000000044703484E-2</v>
      </c>
      <c r="I28" s="35">
        <v>1.4000000432133675E-2</v>
      </c>
      <c r="J28" s="35">
        <v>1.3000000268220901E-2</v>
      </c>
      <c r="K28" s="35">
        <v>8.999999612569809E-3</v>
      </c>
      <c r="L28" s="35">
        <v>0.57099997997283936</v>
      </c>
      <c r="M28" s="35">
        <v>0.1679999977350235</v>
      </c>
      <c r="N28" s="36">
        <v>0.70039999485015869</v>
      </c>
      <c r="O28" s="40">
        <v>8213</v>
      </c>
      <c r="P28" s="41">
        <v>34.380001068115234</v>
      </c>
      <c r="Q28" s="39">
        <f t="shared" si="1"/>
        <v>9.5500002966986752</v>
      </c>
      <c r="R28" s="40">
        <v>9106</v>
      </c>
      <c r="S28" s="41">
        <v>38.130001068115234</v>
      </c>
      <c r="T28" s="20">
        <f t="shared" si="2"/>
        <v>10.591666963365343</v>
      </c>
      <c r="U28" s="42">
        <v>11942</v>
      </c>
      <c r="V28" s="41">
        <v>50.009998321533203</v>
      </c>
      <c r="W28" s="39">
        <f t="shared" si="3"/>
        <v>13.89166620042589</v>
      </c>
      <c r="X28" s="43">
        <v>-20.700000762939453</v>
      </c>
      <c r="Y28" s="44"/>
      <c r="Z28" s="45"/>
      <c r="AA28" s="45"/>
      <c r="AB28" s="46"/>
      <c r="AC28" s="47" t="str">
        <f t="shared" si="4"/>
        <v/>
      </c>
      <c r="AD28" s="28">
        <f t="shared" si="0"/>
        <v>100.0000007301569</v>
      </c>
      <c r="AE28" s="29" t="str">
        <f t="shared" si="5"/>
        <v xml:space="preserve"> </v>
      </c>
      <c r="AF28" s="30"/>
      <c r="AG28" s="30"/>
      <c r="AH28" s="31"/>
      <c r="AI28" s="33">
        <v>0.58149999380111694</v>
      </c>
      <c r="AJ28" s="33">
        <v>13</v>
      </c>
    </row>
    <row r="29" spans="1:36" ht="15.75" customHeight="1" x14ac:dyDescent="0.25">
      <c r="A29" s="34">
        <v>18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40">
        <v>8213</v>
      </c>
      <c r="P29" s="41">
        <v>34.380001068115234</v>
      </c>
      <c r="Q29" s="39">
        <f t="shared" si="1"/>
        <v>9.5500002966986752</v>
      </c>
      <c r="R29" s="40">
        <v>9106</v>
      </c>
      <c r="S29" s="41">
        <v>38.130001068115234</v>
      </c>
      <c r="T29" s="20">
        <f t="shared" si="2"/>
        <v>10.591666963365343</v>
      </c>
      <c r="U29" s="42"/>
      <c r="V29" s="41"/>
      <c r="W29" s="39" t="str">
        <f t="shared" si="3"/>
        <v/>
      </c>
      <c r="X29" s="43"/>
      <c r="Y29" s="44"/>
      <c r="Z29" s="45"/>
      <c r="AA29" s="45"/>
      <c r="AB29" s="46"/>
      <c r="AC29" s="47" t="str">
        <f t="shared" si="4"/>
        <v/>
      </c>
      <c r="AD29" s="28">
        <f t="shared" si="0"/>
        <v>0</v>
      </c>
      <c r="AE29" s="29" t="str">
        <f t="shared" si="5"/>
        <v xml:space="preserve"> </v>
      </c>
      <c r="AF29" s="30"/>
      <c r="AG29" s="30"/>
      <c r="AH29" s="31"/>
      <c r="AI29" s="33"/>
      <c r="AJ29" s="33"/>
    </row>
    <row r="30" spans="1:36" ht="15.75" customHeight="1" x14ac:dyDescent="0.25">
      <c r="A30" s="34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40">
        <v>8213</v>
      </c>
      <c r="P30" s="41">
        <v>34.380001068115234</v>
      </c>
      <c r="Q30" s="39">
        <f t="shared" si="1"/>
        <v>9.5500002966986752</v>
      </c>
      <c r="R30" s="40">
        <v>9106</v>
      </c>
      <c r="S30" s="41">
        <v>38.130001068115234</v>
      </c>
      <c r="T30" s="20">
        <f t="shared" si="2"/>
        <v>10.591666963365343</v>
      </c>
      <c r="U30" s="42"/>
      <c r="V30" s="41"/>
      <c r="W30" s="39" t="str">
        <f t="shared" si="3"/>
        <v/>
      </c>
      <c r="X30" s="43"/>
      <c r="Y30" s="44"/>
      <c r="Z30" s="45"/>
      <c r="AA30" s="45"/>
      <c r="AB30" s="46"/>
      <c r="AC30" s="47" t="str">
        <f t="shared" si="4"/>
        <v/>
      </c>
      <c r="AD30" s="28">
        <f t="shared" si="0"/>
        <v>0</v>
      </c>
      <c r="AE30" s="29" t="str">
        <f t="shared" si="5"/>
        <v xml:space="preserve"> </v>
      </c>
      <c r="AF30" s="30"/>
      <c r="AG30" s="30"/>
      <c r="AH30" s="31"/>
      <c r="AI30" s="33"/>
      <c r="AJ30" s="33"/>
    </row>
    <row r="31" spans="1:36" ht="15.75" customHeight="1" x14ac:dyDescent="0.25">
      <c r="A31" s="34">
        <v>20</v>
      </c>
      <c r="B31" s="35">
        <v>95.702003479003906</v>
      </c>
      <c r="C31" s="35">
        <v>2.4590001106262207</v>
      </c>
      <c r="D31" s="35">
        <v>0.76999998092651367</v>
      </c>
      <c r="E31" s="35">
        <v>0.12099999934434891</v>
      </c>
      <c r="F31" s="35">
        <v>0.11900000274181366</v>
      </c>
      <c r="G31" s="35">
        <v>3.0000000260770321E-3</v>
      </c>
      <c r="H31" s="35">
        <v>1.9999999552965164E-2</v>
      </c>
      <c r="I31" s="35">
        <v>1.7000000923871994E-2</v>
      </c>
      <c r="J31" s="35">
        <v>1.3000000268220901E-2</v>
      </c>
      <c r="K31" s="35">
        <v>3.0000000260770321E-3</v>
      </c>
      <c r="L31" s="35">
        <v>0.59700000286102295</v>
      </c>
      <c r="M31" s="35">
        <v>0.17599999904632568</v>
      </c>
      <c r="N31" s="36">
        <v>0.70209997892379761</v>
      </c>
      <c r="O31" s="40">
        <v>8227</v>
      </c>
      <c r="P31" s="41">
        <v>34.439998626708984</v>
      </c>
      <c r="Q31" s="39">
        <f t="shared" si="1"/>
        <v>9.5666662851969395</v>
      </c>
      <c r="R31" s="40">
        <v>9122</v>
      </c>
      <c r="S31" s="41">
        <v>38.200000762939453</v>
      </c>
      <c r="T31" s="20">
        <f t="shared" si="2"/>
        <v>10.611111323038736</v>
      </c>
      <c r="U31" s="42">
        <v>11948</v>
      </c>
      <c r="V31" s="41">
        <v>50.029998779296875</v>
      </c>
      <c r="W31" s="39">
        <f t="shared" si="3"/>
        <v>13.89722188313802</v>
      </c>
      <c r="X31" s="43">
        <v>-20.799999237060547</v>
      </c>
      <c r="Y31" s="44"/>
      <c r="Z31" s="45"/>
      <c r="AA31" s="45"/>
      <c r="AB31" s="46"/>
      <c r="AC31" s="47" t="str">
        <f t="shared" si="4"/>
        <v/>
      </c>
      <c r="AD31" s="28">
        <f t="shared" si="0"/>
        <v>100.00000357534736</v>
      </c>
      <c r="AE31" s="29" t="str">
        <f t="shared" si="5"/>
        <v xml:space="preserve"> </v>
      </c>
      <c r="AF31" s="30"/>
      <c r="AG31" s="30"/>
      <c r="AH31" s="31"/>
      <c r="AI31" s="33">
        <v>0.58289998769760132</v>
      </c>
      <c r="AJ31" s="33">
        <v>13</v>
      </c>
    </row>
    <row r="32" spans="1:36" ht="15.75" customHeight="1" x14ac:dyDescent="0.25">
      <c r="A32" s="34">
        <v>21</v>
      </c>
      <c r="B32" s="35">
        <v>95.749000549316406</v>
      </c>
      <c r="C32" s="35">
        <v>2.380000114440918</v>
      </c>
      <c r="D32" s="35">
        <v>0.74800002574920654</v>
      </c>
      <c r="E32" s="35">
        <v>0.11999999731779099</v>
      </c>
      <c r="F32" s="35">
        <v>0.11599999666213989</v>
      </c>
      <c r="G32" s="35">
        <v>0</v>
      </c>
      <c r="H32" s="35">
        <v>2.3000000044703484E-2</v>
      </c>
      <c r="I32" s="35">
        <v>1.7999999225139618E-2</v>
      </c>
      <c r="J32" s="35">
        <v>1.4999999664723873E-2</v>
      </c>
      <c r="K32" s="35">
        <v>1.4000000432133675E-2</v>
      </c>
      <c r="L32" s="35">
        <v>0.65200001001358032</v>
      </c>
      <c r="M32" s="35">
        <v>0.16500000655651093</v>
      </c>
      <c r="N32" s="36">
        <v>0.70169997215270996</v>
      </c>
      <c r="O32" s="40">
        <v>8215</v>
      </c>
      <c r="P32" s="41">
        <v>34.400001525878906</v>
      </c>
      <c r="Q32" s="39">
        <f t="shared" si="1"/>
        <v>9.5555559794108067</v>
      </c>
      <c r="R32" s="40">
        <v>9109</v>
      </c>
      <c r="S32" s="41">
        <v>38.150001525878906</v>
      </c>
      <c r="T32" s="20">
        <f t="shared" si="2"/>
        <v>10.597222646077475</v>
      </c>
      <c r="U32" s="42">
        <v>11935</v>
      </c>
      <c r="V32" s="41">
        <v>49.979999542236328</v>
      </c>
      <c r="W32" s="39">
        <f t="shared" si="3"/>
        <v>13.883333206176758</v>
      </c>
      <c r="X32" s="43">
        <v>-20.600000381469727</v>
      </c>
      <c r="Y32" s="44"/>
      <c r="Z32" s="45"/>
      <c r="AA32" s="45"/>
      <c r="AB32" s="46"/>
      <c r="AC32" s="47" t="str">
        <f t="shared" si="4"/>
        <v/>
      </c>
      <c r="AD32" s="28">
        <f t="shared" si="0"/>
        <v>100.00000069942325</v>
      </c>
      <c r="AE32" s="29" t="str">
        <f t="shared" si="5"/>
        <v xml:space="preserve"> </v>
      </c>
      <c r="AF32" s="30"/>
      <c r="AG32" s="30"/>
      <c r="AH32" s="31"/>
      <c r="AI32" s="33">
        <v>0.58259999752044678</v>
      </c>
      <c r="AJ32" s="33">
        <v>13</v>
      </c>
    </row>
    <row r="33" spans="1:36" ht="15.75" customHeight="1" x14ac:dyDescent="0.25">
      <c r="A33" s="34">
        <v>22</v>
      </c>
      <c r="B33" s="35">
        <v>95.878997802734375</v>
      </c>
      <c r="C33" s="35">
        <v>2.3039999008178711</v>
      </c>
      <c r="D33" s="35">
        <v>0.71899998188018799</v>
      </c>
      <c r="E33" s="35">
        <v>0.11500000208616257</v>
      </c>
      <c r="F33" s="35">
        <v>0.11299999803304672</v>
      </c>
      <c r="G33" s="35">
        <v>2.0000000949949026E-3</v>
      </c>
      <c r="H33" s="35">
        <v>1.9999999552965164E-2</v>
      </c>
      <c r="I33" s="35">
        <v>1.6000000759959221E-2</v>
      </c>
      <c r="J33" s="35">
        <v>1.3000000268220901E-2</v>
      </c>
      <c r="K33" s="35">
        <v>7.0000002160668373E-3</v>
      </c>
      <c r="L33" s="35">
        <v>0.65299999713897705</v>
      </c>
      <c r="M33" s="35">
        <v>0.15899999439716339</v>
      </c>
      <c r="N33" s="36">
        <v>0.70039999485015869</v>
      </c>
      <c r="O33" s="40">
        <v>8204</v>
      </c>
      <c r="P33" s="41">
        <v>34.349998474121094</v>
      </c>
      <c r="Q33" s="39">
        <f t="shared" si="1"/>
        <v>9.5416662428114147</v>
      </c>
      <c r="R33" s="40">
        <v>9097</v>
      </c>
      <c r="S33" s="41">
        <v>38.090000152587891</v>
      </c>
      <c r="T33" s="20">
        <f t="shared" si="2"/>
        <v>10.58055559794108</v>
      </c>
      <c r="U33" s="42">
        <v>11930</v>
      </c>
      <c r="V33" s="41">
        <v>49.950000762939453</v>
      </c>
      <c r="W33" s="39">
        <f t="shared" si="3"/>
        <v>13.875000211927626</v>
      </c>
      <c r="X33" s="43">
        <v>-20.799999237060547</v>
      </c>
      <c r="Y33" s="44"/>
      <c r="Z33" s="45"/>
      <c r="AA33" s="45"/>
      <c r="AB33" s="46"/>
      <c r="AC33" s="47" t="str">
        <f t="shared" si="4"/>
        <v/>
      </c>
      <c r="AD33" s="28">
        <f t="shared" si="0"/>
        <v>99.999997677979991</v>
      </c>
      <c r="AE33" s="29" t="str">
        <f t="shared" si="5"/>
        <v xml:space="preserve"> </v>
      </c>
      <c r="AF33" s="30"/>
      <c r="AG33" s="30"/>
      <c r="AH33" s="31"/>
      <c r="AI33" s="33">
        <v>0.58160001039505005</v>
      </c>
      <c r="AJ33" s="33">
        <v>13</v>
      </c>
    </row>
    <row r="34" spans="1:36" ht="15.75" customHeight="1" x14ac:dyDescent="0.25">
      <c r="A34" s="34">
        <v>23</v>
      </c>
      <c r="B34" s="35">
        <v>95.866996765136719</v>
      </c>
      <c r="C34" s="35">
        <v>2.3020000457763672</v>
      </c>
      <c r="D34" s="35">
        <v>0.71899998188018799</v>
      </c>
      <c r="E34" s="35">
        <v>0.11400000005960464</v>
      </c>
      <c r="F34" s="35">
        <v>0.1120000034570694</v>
      </c>
      <c r="G34" s="35">
        <v>0</v>
      </c>
      <c r="H34" s="35">
        <v>1.8999999389052391E-2</v>
      </c>
      <c r="I34" s="35">
        <v>1.4000000432133675E-2</v>
      </c>
      <c r="J34" s="35">
        <v>1.4000000432133675E-2</v>
      </c>
      <c r="K34" s="35">
        <v>1.0999999940395355E-2</v>
      </c>
      <c r="L34" s="35">
        <v>0.67100000381469727</v>
      </c>
      <c r="M34" s="35">
        <v>0.15700000524520874</v>
      </c>
      <c r="N34" s="36">
        <v>0.70039999485015869</v>
      </c>
      <c r="O34" s="40">
        <v>8201</v>
      </c>
      <c r="P34" s="41">
        <v>34.340000152587891</v>
      </c>
      <c r="Q34" s="39">
        <f t="shared" si="1"/>
        <v>9.5388889312744141</v>
      </c>
      <c r="R34" s="40">
        <v>9094</v>
      </c>
      <c r="S34" s="41">
        <v>38.080001831054688</v>
      </c>
      <c r="T34" s="20">
        <f t="shared" si="2"/>
        <v>10.577778286404079</v>
      </c>
      <c r="U34" s="42">
        <v>11927</v>
      </c>
      <c r="V34" s="41">
        <v>49.939998626708984</v>
      </c>
      <c r="W34" s="39">
        <f t="shared" si="3"/>
        <v>13.872221840752495</v>
      </c>
      <c r="X34" s="43">
        <v>-20.299999237060547</v>
      </c>
      <c r="Y34" s="44"/>
      <c r="Z34" s="45"/>
      <c r="AA34" s="45"/>
      <c r="AB34" s="46"/>
      <c r="AC34" s="47" t="str">
        <f t="shared" si="4"/>
        <v/>
      </c>
      <c r="AD34" s="28">
        <f t="shared" si="0"/>
        <v>99.999996805563569</v>
      </c>
      <c r="AE34" s="29" t="str">
        <f t="shared" si="5"/>
        <v xml:space="preserve"> </v>
      </c>
      <c r="AF34" s="30"/>
      <c r="AG34" s="30"/>
      <c r="AH34" s="31"/>
      <c r="AI34" s="33">
        <v>0.58149999380111694</v>
      </c>
      <c r="AJ34" s="33">
        <v>13</v>
      </c>
    </row>
    <row r="35" spans="1:36" ht="15.75" customHeight="1" x14ac:dyDescent="0.25">
      <c r="A35" s="34">
        <v>24</v>
      </c>
      <c r="B35" s="35">
        <v>95.806999206542969</v>
      </c>
      <c r="C35" s="35">
        <v>2.2980000972747803</v>
      </c>
      <c r="D35" s="35">
        <v>0.72299998998641968</v>
      </c>
      <c r="E35" s="35">
        <v>0.11400000005960464</v>
      </c>
      <c r="F35" s="35">
        <v>0.11299999803304672</v>
      </c>
      <c r="G35" s="35">
        <v>2.0000000949949026E-3</v>
      </c>
      <c r="H35" s="35">
        <v>1.8999999389052391E-2</v>
      </c>
      <c r="I35" s="35">
        <v>1.4999999664723873E-2</v>
      </c>
      <c r="J35" s="35">
        <v>1.4000000432133675E-2</v>
      </c>
      <c r="K35" s="35">
        <v>9.9999997764825821E-3</v>
      </c>
      <c r="L35" s="35">
        <v>0.72600001096725464</v>
      </c>
      <c r="M35" s="35">
        <v>0.15899999439716339</v>
      </c>
      <c r="N35" s="36">
        <v>0.70080000162124634</v>
      </c>
      <c r="O35" s="40">
        <v>8199</v>
      </c>
      <c r="P35" s="41">
        <v>34.330001831054687</v>
      </c>
      <c r="Q35" s="39">
        <f t="shared" si="1"/>
        <v>9.5361116197374134</v>
      </c>
      <c r="R35" s="40">
        <v>9091</v>
      </c>
      <c r="S35" s="41">
        <v>38.069999694824219</v>
      </c>
      <c r="T35" s="20">
        <f t="shared" si="2"/>
        <v>10.574999915228949</v>
      </c>
      <c r="U35" s="42">
        <v>11919</v>
      </c>
      <c r="V35" s="41">
        <v>49.909999847412109</v>
      </c>
      <c r="W35" s="39">
        <f t="shared" si="3"/>
        <v>13.863888846503363</v>
      </c>
      <c r="X35" s="43">
        <v>-20.700000762939453</v>
      </c>
      <c r="Y35" s="44"/>
      <c r="Z35" s="45"/>
      <c r="AA35" s="45"/>
      <c r="AB35" s="46"/>
      <c r="AC35" s="47" t="str">
        <f t="shared" si="4"/>
        <v/>
      </c>
      <c r="AD35" s="28">
        <f t="shared" si="0"/>
        <v>99.999999296618626</v>
      </c>
      <c r="AE35" s="29" t="str">
        <f t="shared" si="5"/>
        <v xml:space="preserve"> </v>
      </c>
      <c r="AF35" s="30"/>
      <c r="AG35" s="30"/>
      <c r="AH35" s="31"/>
      <c r="AI35" s="33">
        <v>0.58190000057220459</v>
      </c>
      <c r="AJ35" s="33">
        <v>12</v>
      </c>
    </row>
    <row r="36" spans="1:36" ht="15.75" customHeight="1" x14ac:dyDescent="0.25">
      <c r="A36" s="34">
        <v>25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40">
        <v>8199</v>
      </c>
      <c r="P36" s="41">
        <v>34.330001831054687</v>
      </c>
      <c r="Q36" s="39">
        <f t="shared" si="1"/>
        <v>9.5361116197374134</v>
      </c>
      <c r="R36" s="40">
        <v>9091</v>
      </c>
      <c r="S36" s="41">
        <v>38.069999694824219</v>
      </c>
      <c r="T36" s="20">
        <f t="shared" si="2"/>
        <v>10.574999915228949</v>
      </c>
      <c r="U36" s="42"/>
      <c r="V36" s="41"/>
      <c r="W36" s="39" t="str">
        <f t="shared" si="3"/>
        <v/>
      </c>
      <c r="X36" s="43"/>
      <c r="Y36" s="44"/>
      <c r="Z36" s="45"/>
      <c r="AA36" s="45"/>
      <c r="AB36" s="46"/>
      <c r="AC36" s="47" t="str">
        <f t="shared" si="4"/>
        <v/>
      </c>
      <c r="AD36" s="28">
        <f t="shared" si="0"/>
        <v>0</v>
      </c>
      <c r="AE36" s="29" t="str">
        <f>IF(AD36=100,"ОК"," ")</f>
        <v xml:space="preserve"> </v>
      </c>
      <c r="AF36" s="30"/>
      <c r="AG36" s="30"/>
      <c r="AH36" s="31"/>
      <c r="AI36" s="33"/>
      <c r="AJ36" s="33"/>
    </row>
    <row r="37" spans="1:36" ht="15.75" customHeight="1" x14ac:dyDescent="0.25">
      <c r="A37" s="34">
        <v>26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40">
        <v>8199</v>
      </c>
      <c r="P37" s="41">
        <v>34.330001831054687</v>
      </c>
      <c r="Q37" s="39">
        <f t="shared" si="1"/>
        <v>9.5361116197374134</v>
      </c>
      <c r="R37" s="40">
        <v>9091</v>
      </c>
      <c r="S37" s="41">
        <v>38.069999694824219</v>
      </c>
      <c r="T37" s="20">
        <f t="shared" si="2"/>
        <v>10.574999915228949</v>
      </c>
      <c r="U37" s="42"/>
      <c r="V37" s="41"/>
      <c r="W37" s="39" t="str">
        <f t="shared" si="3"/>
        <v/>
      </c>
      <c r="X37" s="43"/>
      <c r="Y37" s="44"/>
      <c r="Z37" s="45"/>
      <c r="AA37" s="45"/>
      <c r="AB37" s="46"/>
      <c r="AC37" s="47" t="str">
        <f t="shared" si="4"/>
        <v/>
      </c>
      <c r="AD37" s="28">
        <f t="shared" si="0"/>
        <v>0</v>
      </c>
      <c r="AE37" s="29" t="str">
        <f t="shared" si="5"/>
        <v xml:space="preserve"> </v>
      </c>
      <c r="AF37" s="30"/>
      <c r="AG37" s="30"/>
      <c r="AH37" s="31"/>
      <c r="AI37" s="33"/>
      <c r="AJ37" s="33"/>
    </row>
    <row r="38" spans="1:36" ht="15.75" customHeight="1" x14ac:dyDescent="0.25">
      <c r="A38" s="34">
        <v>27</v>
      </c>
      <c r="B38" s="35">
        <v>95.427001953125</v>
      </c>
      <c r="C38" s="35">
        <v>2.6389999389648437</v>
      </c>
      <c r="D38" s="35">
        <v>0.83700001239776611</v>
      </c>
      <c r="E38" s="35">
        <v>0.14300000667572021</v>
      </c>
      <c r="F38" s="35">
        <v>0.14300000667572021</v>
      </c>
      <c r="G38" s="35">
        <v>3.0000000260770321E-3</v>
      </c>
      <c r="H38" s="35">
        <v>2.4000000208616257E-2</v>
      </c>
      <c r="I38" s="35">
        <v>1.7999999225139618E-2</v>
      </c>
      <c r="J38" s="35">
        <v>1.4999999664723873E-2</v>
      </c>
      <c r="K38" s="35">
        <v>8.999999612569809E-3</v>
      </c>
      <c r="L38" s="35">
        <v>0.54699999094009399</v>
      </c>
      <c r="M38" s="35">
        <v>0.19499999284744263</v>
      </c>
      <c r="N38" s="36">
        <v>0.70499998331069946</v>
      </c>
      <c r="O38" s="40">
        <v>8260</v>
      </c>
      <c r="P38" s="41">
        <v>34.580001831054687</v>
      </c>
      <c r="Q38" s="39">
        <f t="shared" si="1"/>
        <v>9.605556064181858</v>
      </c>
      <c r="R38" s="40">
        <v>9157</v>
      </c>
      <c r="S38" s="41">
        <v>38.340000152587891</v>
      </c>
      <c r="T38" s="20">
        <f t="shared" si="2"/>
        <v>10.650000042385525</v>
      </c>
      <c r="U38" s="42">
        <v>11969</v>
      </c>
      <c r="V38" s="41">
        <v>50.119998931884766</v>
      </c>
      <c r="W38" s="39">
        <f t="shared" si="3"/>
        <v>13.922221925523546</v>
      </c>
      <c r="X38" s="43">
        <v>-20.399999618530273</v>
      </c>
      <c r="Y38" s="44"/>
      <c r="Z38" s="45"/>
      <c r="AA38" s="45"/>
      <c r="AB38" s="46"/>
      <c r="AC38" s="47" t="str">
        <f t="shared" si="4"/>
        <v/>
      </c>
      <c r="AD38" s="28">
        <f t="shared" si="0"/>
        <v>100.00000190036371</v>
      </c>
      <c r="AE38" s="29" t="str">
        <f t="shared" si="5"/>
        <v xml:space="preserve"> </v>
      </c>
      <c r="AF38" s="30"/>
      <c r="AG38" s="30"/>
      <c r="AH38" s="31"/>
      <c r="AI38" s="33">
        <v>0.5853000283241272</v>
      </c>
      <c r="AJ38" s="33">
        <v>14</v>
      </c>
    </row>
    <row r="39" spans="1:36" ht="15.75" customHeight="1" x14ac:dyDescent="0.25">
      <c r="A39" s="34">
        <v>28</v>
      </c>
      <c r="B39" s="35">
        <v>95.724998474121094</v>
      </c>
      <c r="C39" s="35">
        <v>2.4839999675750732</v>
      </c>
      <c r="D39" s="35">
        <v>0.78100001811981201</v>
      </c>
      <c r="E39" s="35">
        <v>0.12700000405311584</v>
      </c>
      <c r="F39" s="35">
        <v>0.12200000137090683</v>
      </c>
      <c r="G39" s="35">
        <v>1.0000000474974513E-3</v>
      </c>
      <c r="H39" s="35">
        <v>2.199999988079071E-2</v>
      </c>
      <c r="I39" s="35">
        <v>1.6000000759959221E-2</v>
      </c>
      <c r="J39" s="35">
        <v>1.4000000432133675E-2</v>
      </c>
      <c r="K39" s="35">
        <v>7.0000002160668373E-3</v>
      </c>
      <c r="L39" s="35">
        <v>0.52300000190734863</v>
      </c>
      <c r="M39" s="35">
        <v>0.17800000309944153</v>
      </c>
      <c r="N39" s="36">
        <v>0.70230001211166382</v>
      </c>
      <c r="O39" s="40">
        <v>8237</v>
      </c>
      <c r="P39" s="41">
        <v>34.490001678466797</v>
      </c>
      <c r="Q39" s="39">
        <f t="shared" si="1"/>
        <v>9.5805560217963315</v>
      </c>
      <c r="R39" s="40">
        <v>9133</v>
      </c>
      <c r="S39" s="41">
        <v>38.25</v>
      </c>
      <c r="T39" s="20">
        <f t="shared" si="2"/>
        <v>10.625</v>
      </c>
      <c r="U39" s="42">
        <v>11961</v>
      </c>
      <c r="V39" s="41">
        <v>50.090000152587891</v>
      </c>
      <c r="W39" s="39">
        <f t="shared" si="3"/>
        <v>13.913888931274414</v>
      </c>
      <c r="X39" s="43">
        <v>-20.799999237060547</v>
      </c>
      <c r="Y39" s="44"/>
      <c r="Z39" s="45" t="s">
        <v>92</v>
      </c>
      <c r="AA39" s="45" t="s">
        <v>92</v>
      </c>
      <c r="AB39" s="45" t="s">
        <v>92</v>
      </c>
      <c r="AC39" s="47" t="str">
        <f t="shared" si="4"/>
        <v/>
      </c>
      <c r="AD39" s="28">
        <f t="shared" si="0"/>
        <v>99.99999847158324</v>
      </c>
      <c r="AE39" s="29" t="str">
        <f t="shared" si="5"/>
        <v xml:space="preserve"> </v>
      </c>
      <c r="AF39" s="30"/>
      <c r="AG39" s="30"/>
      <c r="AH39" s="31"/>
      <c r="AI39" s="33">
        <v>0.58310002088546753</v>
      </c>
      <c r="AJ39" s="33">
        <v>14</v>
      </c>
    </row>
    <row r="40" spans="1:36" ht="15.75" customHeight="1" x14ac:dyDescent="0.25">
      <c r="A40" s="34">
        <v>29</v>
      </c>
      <c r="B40" s="35">
        <v>95.637001037597656</v>
      </c>
      <c r="C40" s="35">
        <v>2.5090000629425049</v>
      </c>
      <c r="D40" s="35">
        <v>0.79400002956390381</v>
      </c>
      <c r="E40" s="35">
        <v>0.1289999932050705</v>
      </c>
      <c r="F40" s="35">
        <v>0.125</v>
      </c>
      <c r="G40" s="35">
        <v>2.0000000949949026E-3</v>
      </c>
      <c r="H40" s="35">
        <v>2.3000000044703484E-2</v>
      </c>
      <c r="I40" s="35">
        <v>1.7999999225139618E-2</v>
      </c>
      <c r="J40" s="35">
        <v>1.4000000432133675E-2</v>
      </c>
      <c r="K40" s="35">
        <v>7.0000002160668373E-3</v>
      </c>
      <c r="L40" s="35">
        <v>0.56199997663497925</v>
      </c>
      <c r="M40" s="35">
        <v>0.18000000715255737</v>
      </c>
      <c r="N40" s="36">
        <v>0.70300000905990601</v>
      </c>
      <c r="O40" s="40">
        <v>8239</v>
      </c>
      <c r="P40" s="41">
        <v>34.5</v>
      </c>
      <c r="Q40" s="39">
        <f t="shared" si="1"/>
        <v>9.5833333333333339</v>
      </c>
      <c r="R40" s="40">
        <v>9135</v>
      </c>
      <c r="S40" s="41">
        <v>38.25</v>
      </c>
      <c r="T40" s="20">
        <f t="shared" si="2"/>
        <v>10.625</v>
      </c>
      <c r="U40" s="42">
        <v>11957</v>
      </c>
      <c r="V40" s="41">
        <v>50.069999694824219</v>
      </c>
      <c r="W40" s="39">
        <f t="shared" si="3"/>
        <v>13.908333248562283</v>
      </c>
      <c r="X40" s="43">
        <v>-207</v>
      </c>
      <c r="Y40" s="44"/>
      <c r="Z40" s="45"/>
      <c r="AA40" s="45"/>
      <c r="AB40" s="46"/>
      <c r="AC40" s="47" t="str">
        <f t="shared" si="4"/>
        <v/>
      </c>
      <c r="AD40" s="28">
        <f t="shared" si="0"/>
        <v>100.00000110710971</v>
      </c>
      <c r="AE40" s="29" t="str">
        <f t="shared" si="5"/>
        <v xml:space="preserve"> </v>
      </c>
      <c r="AF40" s="30"/>
      <c r="AG40" s="30"/>
      <c r="AH40" s="31"/>
      <c r="AI40" s="33">
        <v>0.58370000123977661</v>
      </c>
      <c r="AJ40" s="33">
        <v>14</v>
      </c>
    </row>
    <row r="41" spans="1:36" ht="15.75" customHeight="1" x14ac:dyDescent="0.25">
      <c r="A41" s="34">
        <v>30</v>
      </c>
      <c r="B41" s="35">
        <v>95.531997680664063</v>
      </c>
      <c r="C41" s="35">
        <v>2.6119999885559082</v>
      </c>
      <c r="D41" s="35">
        <v>0.82400000095367432</v>
      </c>
      <c r="E41" s="35">
        <v>0.13400000333786011</v>
      </c>
      <c r="F41" s="35">
        <v>0.12999999523162842</v>
      </c>
      <c r="G41" s="35">
        <v>1.0000000474974513E-3</v>
      </c>
      <c r="H41" s="35">
        <v>2.199999988079071E-2</v>
      </c>
      <c r="I41" s="35">
        <v>1.7000000923871994E-2</v>
      </c>
      <c r="J41" s="35">
        <v>1.4999999664723873E-2</v>
      </c>
      <c r="K41" s="35">
        <v>4.999999888241291E-3</v>
      </c>
      <c r="L41" s="35">
        <v>0.51499998569488525</v>
      </c>
      <c r="M41" s="35">
        <v>0.19300000369548798</v>
      </c>
      <c r="N41" s="36">
        <v>0.70399999618530273</v>
      </c>
      <c r="O41" s="40">
        <v>8254</v>
      </c>
      <c r="P41" s="41">
        <v>34.560001373291016</v>
      </c>
      <c r="Q41" s="39">
        <f t="shared" si="1"/>
        <v>9.6000003814697266</v>
      </c>
      <c r="R41" s="40">
        <v>9150</v>
      </c>
      <c r="S41" s="41">
        <v>38.319999694824219</v>
      </c>
      <c r="T41" s="20">
        <f t="shared" si="2"/>
        <v>10.644444359673393</v>
      </c>
      <c r="U41" s="42">
        <v>11970</v>
      </c>
      <c r="V41" s="41">
        <v>50.119998931884766</v>
      </c>
      <c r="W41" s="39">
        <f t="shared" si="3"/>
        <v>13.922221925523546</v>
      </c>
      <c r="X41" s="43">
        <v>-20.799999237060547</v>
      </c>
      <c r="Y41" s="44"/>
      <c r="Z41" s="45"/>
      <c r="AA41" s="45"/>
      <c r="AB41" s="46"/>
      <c r="AC41" s="47" t="str">
        <f t="shared" si="4"/>
        <v/>
      </c>
      <c r="AD41" s="28">
        <f t="shared" si="0"/>
        <v>99.999997658538632</v>
      </c>
      <c r="AE41" s="29" t="str">
        <f t="shared" si="5"/>
        <v xml:space="preserve"> </v>
      </c>
      <c r="AF41" s="30"/>
      <c r="AG41" s="30"/>
      <c r="AH41" s="31"/>
      <c r="AI41" s="33">
        <v>0.5845000147819519</v>
      </c>
      <c r="AJ41" s="33">
        <v>14</v>
      </c>
    </row>
    <row r="42" spans="1:36" ht="15.75" customHeight="1" x14ac:dyDescent="0.25">
      <c r="A42" s="34">
        <v>31</v>
      </c>
      <c r="B42" s="35">
        <v>95.378997802734375</v>
      </c>
      <c r="C42" s="35">
        <v>2.6719999313354492</v>
      </c>
      <c r="D42" s="35">
        <v>0.84700000286102295</v>
      </c>
      <c r="E42" s="35">
        <v>0.13400000333786011</v>
      </c>
      <c r="F42" s="35">
        <v>0.1289999932050705</v>
      </c>
      <c r="G42" s="35">
        <v>1.0000000474974513E-3</v>
      </c>
      <c r="H42" s="35">
        <v>2.500000037252903E-2</v>
      </c>
      <c r="I42" s="35">
        <v>1.7000000923871994E-2</v>
      </c>
      <c r="J42" s="35">
        <v>1.7000000923871994E-2</v>
      </c>
      <c r="K42" s="35">
        <v>8.0000003799796104E-3</v>
      </c>
      <c r="L42" s="35">
        <v>0.57300001382827759</v>
      </c>
      <c r="M42" s="35">
        <v>0.19799999892711639</v>
      </c>
      <c r="N42" s="36">
        <v>0.70499998331069946</v>
      </c>
      <c r="O42" s="40">
        <v>8257</v>
      </c>
      <c r="P42" s="41">
        <v>34.569999694824219</v>
      </c>
      <c r="Q42" s="39">
        <f t="shared" si="1"/>
        <v>9.6027776930067272</v>
      </c>
      <c r="R42" s="40">
        <v>9154</v>
      </c>
      <c r="S42" s="41">
        <v>38.330001831054687</v>
      </c>
      <c r="T42" s="20">
        <f t="shared" si="2"/>
        <v>10.647222730848524</v>
      </c>
      <c r="U42" s="42">
        <v>11965</v>
      </c>
      <c r="V42" s="41">
        <v>50.099998474121094</v>
      </c>
      <c r="W42" s="39">
        <f t="shared" si="3"/>
        <v>13.916666242811415</v>
      </c>
      <c r="X42" s="43">
        <v>-20.899999618530273</v>
      </c>
      <c r="Y42" s="44"/>
      <c r="Z42" s="45"/>
      <c r="AA42" s="45"/>
      <c r="AB42" s="46"/>
      <c r="AC42" s="47" t="str">
        <f t="shared" si="4"/>
        <v/>
      </c>
      <c r="AD42" s="28">
        <f t="shared" si="0"/>
        <v>99.999997748876922</v>
      </c>
      <c r="AE42" s="29" t="str">
        <f t="shared" si="5"/>
        <v xml:space="preserve"> </v>
      </c>
      <c r="AF42" s="30"/>
      <c r="AG42" s="30"/>
      <c r="AH42" s="31"/>
      <c r="AI42" s="33">
        <v>0.58539998531341553</v>
      </c>
      <c r="AJ42" s="33">
        <v>14</v>
      </c>
    </row>
    <row r="43" spans="1:36" ht="15.75" customHeight="1" x14ac:dyDescent="0.25">
      <c r="A43" s="34"/>
      <c r="B43" s="4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49"/>
      <c r="N43" s="36"/>
      <c r="O43" s="40"/>
      <c r="P43" s="41"/>
      <c r="Q43" s="39" t="str">
        <f t="shared" si="1"/>
        <v/>
      </c>
      <c r="R43" s="40"/>
      <c r="S43" s="41"/>
      <c r="T43" s="20" t="str">
        <f t="shared" si="2"/>
        <v/>
      </c>
      <c r="U43" s="42"/>
      <c r="V43" s="41"/>
      <c r="W43" s="39" t="str">
        <f t="shared" si="3"/>
        <v/>
      </c>
      <c r="X43" s="43"/>
      <c r="Y43" s="44"/>
      <c r="Z43" s="45"/>
      <c r="AA43" s="45"/>
      <c r="AB43" s="46"/>
      <c r="AC43" s="47" t="str">
        <f t="shared" si="4"/>
        <v/>
      </c>
      <c r="AD43" s="28">
        <f t="shared" si="0"/>
        <v>0</v>
      </c>
      <c r="AE43" s="29" t="str">
        <f t="shared" si="5"/>
        <v xml:space="preserve"> </v>
      </c>
      <c r="AF43" s="30"/>
      <c r="AG43" s="30"/>
      <c r="AH43" s="31"/>
      <c r="AI43" s="33"/>
      <c r="AJ43" s="33"/>
    </row>
    <row r="44" spans="1:36" ht="15.75" customHeight="1" thickBot="1" x14ac:dyDescent="0.3">
      <c r="A44" s="50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54"/>
      <c r="O44" s="55"/>
      <c r="P44" s="56"/>
      <c r="Q44" s="57" t="str">
        <f t="shared" si="1"/>
        <v/>
      </c>
      <c r="R44" s="55"/>
      <c r="S44" s="56"/>
      <c r="T44" s="58" t="str">
        <f t="shared" si="2"/>
        <v/>
      </c>
      <c r="U44" s="59"/>
      <c r="V44" s="60"/>
      <c r="W44" s="61" t="str">
        <f t="shared" si="3"/>
        <v/>
      </c>
      <c r="X44" s="62"/>
      <c r="Y44" s="63"/>
      <c r="Z44" s="64"/>
      <c r="AA44" s="64"/>
      <c r="AB44" s="65"/>
      <c r="AC44" s="47" t="str">
        <f t="shared" si="4"/>
        <v/>
      </c>
      <c r="AD44" s="28">
        <f t="shared" si="0"/>
        <v>0</v>
      </c>
      <c r="AE44" s="29" t="str">
        <f t="shared" si="5"/>
        <v xml:space="preserve"> </v>
      </c>
      <c r="AF44" s="30"/>
      <c r="AG44" s="30"/>
      <c r="AH44" s="31"/>
      <c r="AI44" s="33"/>
      <c r="AJ44" s="33"/>
    </row>
    <row r="45" spans="1:36" ht="15" customHeight="1" thickBot="1" x14ac:dyDescent="0.3">
      <c r="A45" s="159" t="s">
        <v>47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1"/>
      <c r="O45" s="162">
        <f>SUM(O12:O44)/COUNTIF(O12:O44,"&gt;0")</f>
        <v>8207.645161290322</v>
      </c>
      <c r="P45" s="145">
        <f t="shared" ref="P45:Q45" si="6">SUM(P12:P44)/COUNTIF(P12:P44,"&gt;0")</f>
        <v>34.363548647972848</v>
      </c>
      <c r="Q45" s="164">
        <f t="shared" si="6"/>
        <v>9.5454301799924561</v>
      </c>
      <c r="R45" s="162">
        <f>'Додаток №800'!D14</f>
        <v>9101.2016704638227</v>
      </c>
      <c r="S45" s="145">
        <f>'Додаток №800'!C14</f>
        <v>38.104910615856603</v>
      </c>
      <c r="T45" s="139">
        <f>'Додаток №800'!E14</f>
        <v>10.584697393293499</v>
      </c>
      <c r="U45" s="66"/>
      <c r="V45" s="67"/>
      <c r="W45" s="67"/>
      <c r="X45" s="67"/>
      <c r="Y45" s="67"/>
      <c r="Z45" s="67"/>
      <c r="AA45" s="141"/>
      <c r="AB45" s="141"/>
      <c r="AC45" s="68">
        <f>SUMIF(AC12:AC44,"&gt;0",AC12:AC44)-SUMIF(AG47:AG54,"&gt;0",AG47:AG54)</f>
        <v>0</v>
      </c>
      <c r="AD45" s="28"/>
      <c r="AE45" s="29"/>
      <c r="AF45" s="31"/>
      <c r="AG45" s="31"/>
      <c r="AH45" s="31"/>
    </row>
    <row r="46" spans="1:36" ht="19.5" customHeight="1" thickBot="1" x14ac:dyDescent="0.3">
      <c r="A46" s="69"/>
      <c r="B46" s="70"/>
      <c r="C46" s="70"/>
      <c r="D46" s="70"/>
      <c r="E46" s="70"/>
      <c r="F46" s="70"/>
      <c r="G46" s="70"/>
      <c r="H46" s="142" t="s">
        <v>48</v>
      </c>
      <c r="I46" s="143"/>
      <c r="J46" s="143"/>
      <c r="K46" s="143"/>
      <c r="L46" s="143"/>
      <c r="M46" s="143"/>
      <c r="N46" s="144"/>
      <c r="O46" s="163"/>
      <c r="P46" s="146"/>
      <c r="Q46" s="165"/>
      <c r="R46" s="163"/>
      <c r="S46" s="146"/>
      <c r="T46" s="140"/>
      <c r="U46" s="66"/>
      <c r="V46" s="70"/>
      <c r="W46" s="70"/>
      <c r="X46" s="70"/>
      <c r="Y46" s="70"/>
      <c r="Z46" s="70"/>
      <c r="AA46" s="70"/>
      <c r="AB46" s="70"/>
      <c r="AC46" s="71"/>
      <c r="AE46" s="138" t="s">
        <v>49</v>
      </c>
      <c r="AF46" s="138"/>
      <c r="AG46" s="72" t="s">
        <v>50</v>
      </c>
    </row>
    <row r="47" spans="1:36" ht="18.75" customHeight="1" x14ac:dyDescent="0.25">
      <c r="AE47" s="138" t="s">
        <v>51</v>
      </c>
      <c r="AF47" s="138"/>
      <c r="AG47" s="33"/>
    </row>
    <row r="48" spans="1:36" x14ac:dyDescent="0.25">
      <c r="B48" s="73" t="s">
        <v>52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 t="s">
        <v>53</v>
      </c>
      <c r="O48" s="74"/>
      <c r="P48" s="74"/>
      <c r="Q48" s="74"/>
      <c r="R48" s="74"/>
      <c r="S48" s="74"/>
      <c r="T48" s="74"/>
      <c r="U48" s="74"/>
      <c r="V48" s="74" t="s">
        <v>54</v>
      </c>
      <c r="AE48" s="138"/>
      <c r="AF48" s="138"/>
      <c r="AG48" s="33"/>
    </row>
    <row r="49" spans="2:33" x14ac:dyDescent="0.25">
      <c r="D49" s="75"/>
      <c r="O49" s="76" t="s">
        <v>55</v>
      </c>
      <c r="P49" s="77"/>
      <c r="Q49" s="77"/>
      <c r="R49" s="76" t="s">
        <v>56</v>
      </c>
      <c r="S49" s="77"/>
      <c r="T49" s="77"/>
      <c r="U49" s="77"/>
      <c r="V49" s="76" t="s">
        <v>57</v>
      </c>
      <c r="AE49" s="138"/>
      <c r="AF49" s="138"/>
      <c r="AG49" s="33"/>
    </row>
    <row r="50" spans="2:33" x14ac:dyDescent="0.25">
      <c r="B50" s="73" t="s">
        <v>58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 t="s">
        <v>59</v>
      </c>
      <c r="O50" s="74"/>
      <c r="P50" s="74"/>
      <c r="Q50" s="74"/>
      <c r="R50" s="74"/>
      <c r="S50" s="74"/>
      <c r="T50" s="74"/>
      <c r="U50" s="74"/>
      <c r="V50" s="74" t="str">
        <f>V48</f>
        <v>01.04.2017</v>
      </c>
      <c r="AE50" s="138"/>
      <c r="AF50" s="138"/>
      <c r="AG50" s="33"/>
    </row>
    <row r="51" spans="2:33" x14ac:dyDescent="0.25">
      <c r="E51" s="75"/>
      <c r="O51" s="76" t="s">
        <v>55</v>
      </c>
      <c r="P51" s="77"/>
      <c r="Q51" s="77"/>
      <c r="R51" s="76" t="s">
        <v>56</v>
      </c>
      <c r="S51" s="77"/>
      <c r="T51" s="77"/>
      <c r="U51" s="77"/>
      <c r="V51" s="76" t="s">
        <v>57</v>
      </c>
      <c r="AE51" s="138"/>
      <c r="AF51" s="138"/>
      <c r="AG51" s="33"/>
    </row>
    <row r="52" spans="2:33" x14ac:dyDescent="0.25">
      <c r="B52" s="7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AE52" s="138"/>
      <c r="AF52" s="138"/>
      <c r="AG52" s="33"/>
    </row>
    <row r="53" spans="2:33" x14ac:dyDescent="0.25">
      <c r="E53" s="75"/>
      <c r="O53" s="76"/>
      <c r="P53" s="77"/>
      <c r="Q53" s="77"/>
      <c r="R53" s="76"/>
      <c r="S53" s="77"/>
      <c r="T53" s="77"/>
      <c r="U53" s="77"/>
      <c r="V53" s="76"/>
      <c r="AE53" s="138"/>
      <c r="AF53" s="138"/>
      <c r="AG53" s="33"/>
    </row>
    <row r="54" spans="2:33" x14ac:dyDescent="0.25">
      <c r="AE54" s="138"/>
      <c r="AF54" s="138"/>
      <c r="AG54" s="33"/>
    </row>
  </sheetData>
  <sheetProtection formatCells="0" formatColumns="0" formatRows="0"/>
  <mergeCells count="54">
    <mergeCell ref="I10:I11"/>
    <mergeCell ref="J10:J11"/>
    <mergeCell ref="K10:K11"/>
    <mergeCell ref="K1:W1"/>
    <mergeCell ref="Z1:AB1"/>
    <mergeCell ref="K3:W3"/>
    <mergeCell ref="K4:W4"/>
    <mergeCell ref="K5:W5"/>
    <mergeCell ref="Z8:Z11"/>
    <mergeCell ref="AA8:AA11"/>
    <mergeCell ref="AB8:AB11"/>
    <mergeCell ref="AC8:AC11"/>
    <mergeCell ref="N9:N11"/>
    <mergeCell ref="T10:T11"/>
    <mergeCell ref="U10:U11"/>
    <mergeCell ref="V10:V11"/>
    <mergeCell ref="W10:W11"/>
    <mergeCell ref="N8:W8"/>
    <mergeCell ref="X8:X11"/>
    <mergeCell ref="Y8:Y11"/>
    <mergeCell ref="S10:S11"/>
    <mergeCell ref="A45:N45"/>
    <mergeCell ref="O45:O46"/>
    <mergeCell ref="P45:P46"/>
    <mergeCell ref="Q45:Q46"/>
    <mergeCell ref="R45:R46"/>
    <mergeCell ref="A8:A11"/>
    <mergeCell ref="B8:M9"/>
    <mergeCell ref="B10:B11"/>
    <mergeCell ref="C10:C11"/>
    <mergeCell ref="D10:D11"/>
    <mergeCell ref="E10:E11"/>
    <mergeCell ref="F10:F11"/>
    <mergeCell ref="L10:L11"/>
    <mergeCell ref="G10:G11"/>
    <mergeCell ref="H10:H11"/>
    <mergeCell ref="M10:M11"/>
    <mergeCell ref="O10:O11"/>
    <mergeCell ref="P10:P11"/>
    <mergeCell ref="Q10:Q11"/>
    <mergeCell ref="R10:R11"/>
    <mergeCell ref="AE54:AF54"/>
    <mergeCell ref="T45:T46"/>
    <mergeCell ref="AA45:AB45"/>
    <mergeCell ref="H46:N46"/>
    <mergeCell ref="AE46:AF46"/>
    <mergeCell ref="AE47:AF47"/>
    <mergeCell ref="AE48:AF48"/>
    <mergeCell ref="AE49:AF49"/>
    <mergeCell ref="AE50:AF50"/>
    <mergeCell ref="AE51:AF51"/>
    <mergeCell ref="AE52:AF52"/>
    <mergeCell ref="AE53:AF53"/>
    <mergeCell ref="S45:S46"/>
  </mergeCells>
  <printOptions verticalCentered="1"/>
  <pageMargins left="0.39370078740157483" right="0.39370078740157483" top="0.39370078740157483" bottom="0.3937007874015748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45"/>
  <sheetViews>
    <sheetView zoomScale="55" zoomScaleNormal="55" workbookViewId="0">
      <selection activeCell="J52" sqref="J52"/>
    </sheetView>
  </sheetViews>
  <sheetFormatPr defaultRowHeight="15" x14ac:dyDescent="0.25"/>
  <cols>
    <col min="1" max="1" width="18.140625" customWidth="1"/>
    <col min="3" max="3" width="26" customWidth="1"/>
    <col min="4" max="11" width="17.5703125" customWidth="1"/>
  </cols>
  <sheetData>
    <row r="1" spans="1:11" x14ac:dyDescent="0.25">
      <c r="A1" s="199"/>
      <c r="B1" s="199"/>
    </row>
    <row r="2" spans="1:11" x14ac:dyDescent="0.25">
      <c r="A2" s="200" t="s">
        <v>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.75" thickBot="1" x14ac:dyDescent="0.3"/>
    <row r="4" spans="1:11" ht="23.25" customHeight="1" thickBot="1" x14ac:dyDescent="0.3">
      <c r="A4" s="201" t="s">
        <v>10</v>
      </c>
      <c r="B4" s="204" t="s">
        <v>61</v>
      </c>
      <c r="C4" s="206" t="s">
        <v>62</v>
      </c>
      <c r="D4" s="207"/>
      <c r="E4" s="207"/>
      <c r="F4" s="207"/>
      <c r="G4" s="207"/>
      <c r="H4" s="207"/>
      <c r="I4" s="207"/>
      <c r="J4" s="208"/>
      <c r="K4" s="209" t="s">
        <v>63</v>
      </c>
    </row>
    <row r="5" spans="1:11" ht="23.25" customHeight="1" thickBot="1" x14ac:dyDescent="0.3">
      <c r="A5" s="202"/>
      <c r="B5" s="205"/>
      <c r="C5" s="79" t="s">
        <v>64</v>
      </c>
      <c r="D5" s="212" t="s">
        <v>65</v>
      </c>
      <c r="E5" s="213"/>
      <c r="F5" s="213"/>
      <c r="G5" s="213"/>
      <c r="H5" s="213"/>
      <c r="I5" s="213"/>
      <c r="J5" s="214"/>
      <c r="K5" s="210"/>
    </row>
    <row r="6" spans="1:11" ht="75" customHeight="1" thickBot="1" x14ac:dyDescent="0.3">
      <c r="A6" s="203"/>
      <c r="B6" s="205"/>
      <c r="C6" s="80" t="s">
        <v>66</v>
      </c>
      <c r="D6" s="81" t="s">
        <v>67</v>
      </c>
      <c r="E6" s="82" t="s">
        <v>68</v>
      </c>
      <c r="F6" s="83" t="s">
        <v>69</v>
      </c>
      <c r="G6" s="82" t="s">
        <v>70</v>
      </c>
      <c r="H6" s="83" t="s">
        <v>71</v>
      </c>
      <c r="I6" s="82" t="s">
        <v>72</v>
      </c>
      <c r="J6" s="83" t="s">
        <v>73</v>
      </c>
      <c r="K6" s="211"/>
    </row>
    <row r="7" spans="1:11" x14ac:dyDescent="0.25">
      <c r="A7" s="84">
        <v>1</v>
      </c>
      <c r="B7" s="85">
        <f>IF(№800.С!S12&gt;0,№800.С!S12,"")</f>
        <v>37.990001678466797</v>
      </c>
      <c r="C7" s="86">
        <v>40533.62109375</v>
      </c>
      <c r="D7" s="87">
        <v>62037.41015625</v>
      </c>
      <c r="E7" s="88">
        <v>69051.953125</v>
      </c>
      <c r="F7" s="89">
        <v>18010.42578125</v>
      </c>
      <c r="G7" s="88">
        <v>43055.25390625</v>
      </c>
      <c r="H7" s="89">
        <v>44378.57421875</v>
      </c>
      <c r="I7" s="88">
        <v>68599.9375</v>
      </c>
      <c r="J7" s="89">
        <v>6070.89599609375</v>
      </c>
      <c r="K7" s="90">
        <f>SUM(C7:J7)</f>
        <v>351738.07177734375</v>
      </c>
    </row>
    <row r="8" spans="1:11" x14ac:dyDescent="0.25">
      <c r="A8" s="91">
        <v>2</v>
      </c>
      <c r="B8" s="92">
        <f>IF(№800.С!S13&gt;0,№800.С!S13,"")</f>
        <v>38.020000457763672</v>
      </c>
      <c r="C8" s="89">
        <v>36548.44921875</v>
      </c>
      <c r="D8" s="87">
        <v>74168.1796875</v>
      </c>
      <c r="E8" s="93">
        <v>68608.359375</v>
      </c>
      <c r="F8" s="89">
        <v>17038.638671875</v>
      </c>
      <c r="G8" s="93">
        <v>39799.015625</v>
      </c>
      <c r="H8" s="89">
        <v>40933.75</v>
      </c>
      <c r="I8" s="93">
        <v>63600.62890625</v>
      </c>
      <c r="J8" s="89">
        <v>5599.02392578125</v>
      </c>
      <c r="K8" s="90">
        <f t="shared" ref="K8:K37" si="0">SUM(C8:J8)</f>
        <v>346296.04541015625</v>
      </c>
    </row>
    <row r="9" spans="1:11" x14ac:dyDescent="0.25">
      <c r="A9" s="91">
        <v>3</v>
      </c>
      <c r="B9" s="92">
        <f>IF(№800.С!S14&gt;0,№800.С!S14,"")</f>
        <v>38.009998321533203</v>
      </c>
      <c r="C9" s="89">
        <v>38274.80078125</v>
      </c>
      <c r="D9" s="87">
        <v>57482.28515625</v>
      </c>
      <c r="E9" s="93">
        <v>71874.2890625</v>
      </c>
      <c r="F9" s="89">
        <v>17306.80859375</v>
      </c>
      <c r="G9" s="93">
        <v>40725.90234375</v>
      </c>
      <c r="H9" s="89">
        <v>42071.6015625</v>
      </c>
      <c r="I9" s="93">
        <v>65881.0390625</v>
      </c>
      <c r="J9" s="89">
        <v>5769.615234375</v>
      </c>
      <c r="K9" s="90">
        <f t="shared" si="0"/>
        <v>339386.341796875</v>
      </c>
    </row>
    <row r="10" spans="1:11" x14ac:dyDescent="0.25">
      <c r="A10" s="91">
        <v>4</v>
      </c>
      <c r="B10" s="92">
        <f>IF(№800.С!S15&gt;0,№800.С!S15,"")</f>
        <v>38.009998321533203</v>
      </c>
      <c r="C10" s="89">
        <v>38500.828125</v>
      </c>
      <c r="D10" s="87">
        <v>53214.72265625</v>
      </c>
      <c r="E10" s="93">
        <v>72046.734375</v>
      </c>
      <c r="F10" s="89">
        <v>17349.7421875</v>
      </c>
      <c r="G10" s="93">
        <v>41124.7109375</v>
      </c>
      <c r="H10" s="89">
        <v>41868.203125</v>
      </c>
      <c r="I10" s="93">
        <v>65695.359375</v>
      </c>
      <c r="J10" s="89">
        <v>5770.14111328125</v>
      </c>
      <c r="K10" s="90">
        <f t="shared" si="0"/>
        <v>335570.44189453125</v>
      </c>
    </row>
    <row r="11" spans="1:11" x14ac:dyDescent="0.25">
      <c r="A11" s="91">
        <v>5</v>
      </c>
      <c r="B11" s="92">
        <f>IF(№800.С!S16&gt;0,№800.С!S16,"")</f>
        <v>38.009998321533203</v>
      </c>
      <c r="C11" s="89">
        <v>38071.546875</v>
      </c>
      <c r="D11" s="87">
        <v>70720.671875</v>
      </c>
      <c r="E11" s="93">
        <v>66528.15625</v>
      </c>
      <c r="F11" s="89">
        <v>16431.28125</v>
      </c>
      <c r="G11" s="93">
        <v>39729.92578125</v>
      </c>
      <c r="H11" s="89">
        <v>40878.3984375</v>
      </c>
      <c r="I11" s="93">
        <v>60994.13671875</v>
      </c>
      <c r="J11" s="89">
        <v>5496.82177734375</v>
      </c>
      <c r="K11" s="90">
        <f t="shared" si="0"/>
        <v>338850.93896484375</v>
      </c>
    </row>
    <row r="12" spans="1:11" x14ac:dyDescent="0.25">
      <c r="A12" s="91">
        <v>6</v>
      </c>
      <c r="B12" s="92">
        <f>IF(№800.С!S17&gt;0,№800.С!S17,"")</f>
        <v>38.009998321533203</v>
      </c>
      <c r="C12" s="89">
        <v>34378.6328125</v>
      </c>
      <c r="D12" s="87">
        <v>55665.48828125</v>
      </c>
      <c r="E12" s="94">
        <v>62540.77734375</v>
      </c>
      <c r="F12" s="89">
        <v>15416.896484375</v>
      </c>
      <c r="G12" s="94">
        <v>37821.08984375</v>
      </c>
      <c r="H12" s="89">
        <v>38637.515625</v>
      </c>
      <c r="I12" s="94">
        <v>58253.2109375</v>
      </c>
      <c r="J12" s="89">
        <v>5236.158203125</v>
      </c>
      <c r="K12" s="90">
        <f t="shared" si="0"/>
        <v>307949.76953125</v>
      </c>
    </row>
    <row r="13" spans="1:11" x14ac:dyDescent="0.25">
      <c r="A13" s="91">
        <v>7</v>
      </c>
      <c r="B13" s="92">
        <f>IF(№800.С!S18&gt;0,№800.С!S18,"")</f>
        <v>38.060001373291016</v>
      </c>
      <c r="C13" s="89">
        <v>31325.0390625</v>
      </c>
      <c r="D13" s="87">
        <v>66855.515625</v>
      </c>
      <c r="E13" s="94">
        <v>54342.84375</v>
      </c>
      <c r="F13" s="89">
        <v>14211.9482421875</v>
      </c>
      <c r="G13" s="94">
        <v>35589.16015625</v>
      </c>
      <c r="H13" s="89">
        <v>36315.7109375</v>
      </c>
      <c r="I13" s="94">
        <v>55722.703125</v>
      </c>
      <c r="J13" s="89">
        <v>4922.74609375</v>
      </c>
      <c r="K13" s="90">
        <f t="shared" si="0"/>
        <v>299285.6669921875</v>
      </c>
    </row>
    <row r="14" spans="1:11" x14ac:dyDescent="0.25">
      <c r="A14" s="91">
        <v>8</v>
      </c>
      <c r="B14" s="92">
        <f>IF(№800.С!S19&gt;0,№800.С!S19,"")</f>
        <v>38.060001373291016</v>
      </c>
      <c r="C14" s="89">
        <v>33721.734375</v>
      </c>
      <c r="D14" s="87">
        <v>48351.5703125</v>
      </c>
      <c r="E14" s="93">
        <v>60954.67578125</v>
      </c>
      <c r="F14" s="89">
        <v>15025.3388671875</v>
      </c>
      <c r="G14" s="93">
        <v>34765.74609375</v>
      </c>
      <c r="H14" s="89">
        <v>35954.2890625</v>
      </c>
      <c r="I14" s="93">
        <v>54429.81640625</v>
      </c>
      <c r="J14" s="89">
        <v>4955.05322265625</v>
      </c>
      <c r="K14" s="90">
        <f t="shared" si="0"/>
        <v>288158.22412109375</v>
      </c>
    </row>
    <row r="15" spans="1:11" x14ac:dyDescent="0.25">
      <c r="A15" s="91">
        <v>9</v>
      </c>
      <c r="B15" s="92">
        <f>IF(№800.С!S20&gt;0,№800.С!S20,"")</f>
        <v>38</v>
      </c>
      <c r="C15" s="89">
        <v>36054.36328125</v>
      </c>
      <c r="D15" s="87">
        <v>72260.8671875</v>
      </c>
      <c r="E15" s="93">
        <v>66144.2578125</v>
      </c>
      <c r="F15" s="89">
        <v>15798.0302734375</v>
      </c>
      <c r="G15" s="93">
        <v>37765.5546875</v>
      </c>
      <c r="H15" s="89">
        <v>39769.875</v>
      </c>
      <c r="I15" s="93">
        <v>58432.6015625</v>
      </c>
      <c r="J15" s="89">
        <v>5425.2109375</v>
      </c>
      <c r="K15" s="90">
        <f t="shared" si="0"/>
        <v>331650.7607421875</v>
      </c>
    </row>
    <row r="16" spans="1:11" x14ac:dyDescent="0.25">
      <c r="A16" s="91">
        <v>10</v>
      </c>
      <c r="B16" s="92">
        <f>IF(№800.С!S21&gt;0,№800.С!S21,"")</f>
        <v>38.040000915527344</v>
      </c>
      <c r="C16" s="89">
        <v>37822.71484375</v>
      </c>
      <c r="D16" s="87">
        <v>59783.703125</v>
      </c>
      <c r="E16" s="93">
        <v>70122.421875</v>
      </c>
      <c r="F16" s="89">
        <v>16760.671875</v>
      </c>
      <c r="G16" s="93">
        <v>40830.546875</v>
      </c>
      <c r="H16" s="89">
        <v>42325.10546875</v>
      </c>
      <c r="I16" s="93">
        <v>64003.08984375</v>
      </c>
      <c r="J16" s="89">
        <v>5735.07080078125</v>
      </c>
      <c r="K16" s="90">
        <f t="shared" si="0"/>
        <v>337383.32470703125</v>
      </c>
    </row>
    <row r="17" spans="1:11" x14ac:dyDescent="0.25">
      <c r="A17" s="91">
        <v>11</v>
      </c>
      <c r="B17" s="92">
        <f>IF(№800.С!S22&gt;0,№800.С!S22,"")</f>
        <v>38.040000915527344</v>
      </c>
      <c r="C17" s="89">
        <v>42447.61328125</v>
      </c>
      <c r="D17" s="87">
        <v>64859.9453125</v>
      </c>
      <c r="E17" s="93">
        <v>78666.453125</v>
      </c>
      <c r="F17" s="89">
        <v>18070.19921875</v>
      </c>
      <c r="G17" s="93">
        <v>42539.9296875</v>
      </c>
      <c r="H17" s="89">
        <v>44492.0234375</v>
      </c>
      <c r="I17" s="93">
        <v>66689.296875</v>
      </c>
      <c r="J17" s="89">
        <v>5991.0400390625</v>
      </c>
      <c r="K17" s="90">
        <f t="shared" si="0"/>
        <v>363756.5009765625</v>
      </c>
    </row>
    <row r="18" spans="1:11" x14ac:dyDescent="0.25">
      <c r="A18" s="91">
        <v>12</v>
      </c>
      <c r="B18" s="92">
        <f>IF(№800.С!S23&gt;0,№800.С!S23,"")</f>
        <v>38.040000915527344</v>
      </c>
      <c r="C18" s="89">
        <v>46284.6953125</v>
      </c>
      <c r="D18" s="87">
        <v>79796</v>
      </c>
      <c r="E18" s="93">
        <v>84252.3828125</v>
      </c>
      <c r="F18" s="89">
        <v>18709.884765625</v>
      </c>
      <c r="G18" s="93">
        <v>43944.68359375</v>
      </c>
      <c r="H18" s="89">
        <v>47136.421875</v>
      </c>
      <c r="I18" s="93">
        <v>69142.140625</v>
      </c>
      <c r="J18" s="89">
        <v>6287.07177734375</v>
      </c>
      <c r="K18" s="90">
        <f t="shared" si="0"/>
        <v>395553.28076171875</v>
      </c>
    </row>
    <row r="19" spans="1:11" x14ac:dyDescent="0.25">
      <c r="A19" s="91">
        <v>13</v>
      </c>
      <c r="B19" s="92">
        <f>IF(№800.С!S24&gt;0,№800.С!S24,"")</f>
        <v>38.090000152587891</v>
      </c>
      <c r="C19" s="89">
        <v>43030.41796875</v>
      </c>
      <c r="D19" s="87">
        <v>63270.12890625</v>
      </c>
      <c r="E19" s="93">
        <v>79607.4453125</v>
      </c>
      <c r="F19" s="89">
        <v>17982.623046875</v>
      </c>
      <c r="G19" s="93">
        <v>43151.08203125</v>
      </c>
      <c r="H19" s="89">
        <v>46229.73828125</v>
      </c>
      <c r="I19" s="93">
        <v>67751.2421875</v>
      </c>
      <c r="J19" s="89">
        <v>5964.1259765625</v>
      </c>
      <c r="K19" s="90">
        <f t="shared" si="0"/>
        <v>366986.8037109375</v>
      </c>
    </row>
    <row r="20" spans="1:11" x14ac:dyDescent="0.25">
      <c r="A20" s="91">
        <v>14</v>
      </c>
      <c r="B20" s="92">
        <f>IF(№800.С!S25&gt;0,№800.С!S25,"")</f>
        <v>38.090000152587891</v>
      </c>
      <c r="C20" s="89">
        <v>41938.078125</v>
      </c>
      <c r="D20" s="87">
        <v>61794.94140625</v>
      </c>
      <c r="E20" s="93">
        <v>77209.59375</v>
      </c>
      <c r="F20" s="89">
        <v>17667.56640625</v>
      </c>
      <c r="G20" s="93">
        <v>40460.1640625</v>
      </c>
      <c r="H20" s="89">
        <v>42969.875</v>
      </c>
      <c r="I20" s="93">
        <v>64013.828125</v>
      </c>
      <c r="J20" s="89">
        <v>5613.43115234375</v>
      </c>
      <c r="K20" s="90">
        <f t="shared" si="0"/>
        <v>351667.47802734375</v>
      </c>
    </row>
    <row r="21" spans="1:11" x14ac:dyDescent="0.25">
      <c r="A21" s="91">
        <v>15</v>
      </c>
      <c r="B21" s="92">
        <f>IF(№800.С!S26&gt;0,№800.С!S26,"")</f>
        <v>38.169998168945313</v>
      </c>
      <c r="C21" s="89">
        <v>40309.4375</v>
      </c>
      <c r="D21" s="87">
        <v>58141.78515625</v>
      </c>
      <c r="E21" s="93">
        <v>72732.09375</v>
      </c>
      <c r="F21" s="89">
        <v>16833.078125</v>
      </c>
      <c r="G21" s="93">
        <v>38498.9140625</v>
      </c>
      <c r="H21" s="89">
        <v>40690.86328125</v>
      </c>
      <c r="I21" s="93">
        <v>61104.43359375</v>
      </c>
      <c r="J21" s="89">
        <v>5247.94921875</v>
      </c>
      <c r="K21" s="90">
        <f t="shared" si="0"/>
        <v>333558.5546875</v>
      </c>
    </row>
    <row r="22" spans="1:11" x14ac:dyDescent="0.25">
      <c r="A22" s="95">
        <v>16</v>
      </c>
      <c r="B22" s="92">
        <f>IF(№800.С!S27&gt;0,№800.С!S27,"")</f>
        <v>38.150001525878906</v>
      </c>
      <c r="C22" s="89">
        <v>42928.2890625</v>
      </c>
      <c r="D22" s="87">
        <v>68401.3515625</v>
      </c>
      <c r="E22" s="93">
        <v>78743.2578125</v>
      </c>
      <c r="F22" s="89">
        <v>18081.744140625</v>
      </c>
      <c r="G22" s="93">
        <v>42119.046875</v>
      </c>
      <c r="H22" s="89">
        <v>44024.21484375</v>
      </c>
      <c r="I22" s="93">
        <v>66603.046875</v>
      </c>
      <c r="J22" s="89">
        <v>5948.86181640625</v>
      </c>
      <c r="K22" s="90">
        <f t="shared" si="0"/>
        <v>366849.81298828125</v>
      </c>
    </row>
    <row r="23" spans="1:11" x14ac:dyDescent="0.25">
      <c r="A23" s="95">
        <v>17</v>
      </c>
      <c r="B23" s="92">
        <f>IF(№800.С!S28&gt;0,№800.С!S28,"")</f>
        <v>38.130001068115234</v>
      </c>
      <c r="C23" s="89">
        <v>40885.2890625</v>
      </c>
      <c r="D23" s="87">
        <v>78368.5546875</v>
      </c>
      <c r="E23" s="93">
        <v>84699.859375</v>
      </c>
      <c r="F23" s="89">
        <v>18224.572265625</v>
      </c>
      <c r="G23" s="93">
        <v>40091.96875</v>
      </c>
      <c r="H23" s="89">
        <v>43033.3046875</v>
      </c>
      <c r="I23" s="93">
        <v>65489.125</v>
      </c>
      <c r="J23" s="89">
        <v>5613.98876953125</v>
      </c>
      <c r="K23" s="90">
        <f t="shared" si="0"/>
        <v>376406.66259765625</v>
      </c>
    </row>
    <row r="24" spans="1:11" x14ac:dyDescent="0.25">
      <c r="A24" s="95">
        <v>18</v>
      </c>
      <c r="B24" s="92">
        <f>IF(№800.С!S29&gt;0,№800.С!S29,"")</f>
        <v>38.130001068115234</v>
      </c>
      <c r="C24" s="89">
        <v>42648.64453125</v>
      </c>
      <c r="D24" s="87">
        <v>60446.4609375</v>
      </c>
      <c r="E24" s="93">
        <v>86908.3359375</v>
      </c>
      <c r="F24" s="96">
        <v>18334.107421875</v>
      </c>
      <c r="G24" s="93">
        <v>42920.12890625</v>
      </c>
      <c r="H24" s="96">
        <v>44877.08984375</v>
      </c>
      <c r="I24" s="93">
        <v>69373.078125</v>
      </c>
      <c r="J24" s="96">
        <v>6237.3779296875</v>
      </c>
      <c r="K24" s="90">
        <f t="shared" si="0"/>
        <v>371745.2236328125</v>
      </c>
    </row>
    <row r="25" spans="1:11" x14ac:dyDescent="0.25">
      <c r="A25" s="95">
        <v>19</v>
      </c>
      <c r="B25" s="92">
        <f>IF(№800.С!S30&gt;0,№800.С!S30,"")</f>
        <v>38.130001068115234</v>
      </c>
      <c r="C25" s="89">
        <v>46191.88671875</v>
      </c>
      <c r="D25" s="87">
        <v>81837.8046875</v>
      </c>
      <c r="E25" s="93">
        <v>94141.1171875</v>
      </c>
      <c r="F25" s="89">
        <v>19456.51953125</v>
      </c>
      <c r="G25" s="93">
        <v>45245.53515625</v>
      </c>
      <c r="H25" s="89">
        <v>48340.28125</v>
      </c>
      <c r="I25" s="93">
        <v>73644.40625</v>
      </c>
      <c r="J25" s="89">
        <v>6482.69921875</v>
      </c>
      <c r="K25" s="90">
        <f t="shared" si="0"/>
        <v>415340.25</v>
      </c>
    </row>
    <row r="26" spans="1:11" x14ac:dyDescent="0.25">
      <c r="A26" s="95">
        <v>20</v>
      </c>
      <c r="B26" s="92">
        <f>IF(№800.С!S31&gt;0,№800.С!S31,"")</f>
        <v>38.200000762939453</v>
      </c>
      <c r="C26" s="89">
        <v>43497.9765625</v>
      </c>
      <c r="D26" s="87">
        <v>64139.5703125</v>
      </c>
      <c r="E26" s="93">
        <v>86901.9765625</v>
      </c>
      <c r="F26" s="89">
        <v>18901.10546875</v>
      </c>
      <c r="G26" s="93">
        <v>42260.1328125</v>
      </c>
      <c r="H26" s="89">
        <v>45161.140625</v>
      </c>
      <c r="I26" s="93">
        <v>67907</v>
      </c>
      <c r="J26" s="89">
        <v>6099.73583984375</v>
      </c>
      <c r="K26" s="90">
        <f t="shared" si="0"/>
        <v>374868.63818359375</v>
      </c>
    </row>
    <row r="27" spans="1:11" x14ac:dyDescent="0.25">
      <c r="A27" s="95">
        <v>21</v>
      </c>
      <c r="B27" s="92">
        <f>IF(№800.С!S32&gt;0,№800.С!S32,"")</f>
        <v>38.150001525878906</v>
      </c>
      <c r="C27" s="89">
        <v>36173.45703125</v>
      </c>
      <c r="D27" s="87">
        <v>63960.7734375</v>
      </c>
      <c r="E27" s="93">
        <v>75277.9140625</v>
      </c>
      <c r="F27" s="89">
        <v>16204.3115234375</v>
      </c>
      <c r="G27" s="93">
        <v>37272.95703125</v>
      </c>
      <c r="H27" s="89">
        <v>40331.12109375</v>
      </c>
      <c r="I27" s="93">
        <v>59695.98046875</v>
      </c>
      <c r="J27" s="89">
        <v>5246.494140625</v>
      </c>
      <c r="K27" s="90">
        <f t="shared" si="0"/>
        <v>334163.0087890625</v>
      </c>
    </row>
    <row r="28" spans="1:11" x14ac:dyDescent="0.25">
      <c r="A28" s="95">
        <v>22</v>
      </c>
      <c r="B28" s="92">
        <f>IF(№800.С!S33&gt;0,№800.С!S33,"")</f>
        <v>38.090000152587891</v>
      </c>
      <c r="C28" s="89">
        <v>28631.03125</v>
      </c>
      <c r="D28" s="87">
        <v>55461.55078125</v>
      </c>
      <c r="E28" s="93">
        <v>59927.234375</v>
      </c>
      <c r="F28" s="89">
        <v>13454.916015625</v>
      </c>
      <c r="G28" s="93">
        <v>30424.201171875</v>
      </c>
      <c r="H28" s="89">
        <v>31890.28125</v>
      </c>
      <c r="I28" s="93">
        <v>48290.7421875</v>
      </c>
      <c r="J28" s="89">
        <v>4270.2939453125</v>
      </c>
      <c r="K28" s="90">
        <f t="shared" si="0"/>
        <v>272350.2509765625</v>
      </c>
    </row>
    <row r="29" spans="1:11" x14ac:dyDescent="0.25">
      <c r="A29" s="95">
        <v>23</v>
      </c>
      <c r="B29" s="92">
        <f>IF(№800.С!S34&gt;0,№800.С!S34,"")</f>
        <v>38.080001831054688</v>
      </c>
      <c r="C29" s="89">
        <v>32369.70703125</v>
      </c>
      <c r="D29" s="87">
        <v>64559.3828125</v>
      </c>
      <c r="E29" s="93">
        <v>68176.0078125</v>
      </c>
      <c r="F29" s="89">
        <v>14732.580078125</v>
      </c>
      <c r="G29" s="93">
        <v>33013.00390625</v>
      </c>
      <c r="H29" s="89">
        <v>32657.408203125</v>
      </c>
      <c r="I29" s="93">
        <v>52318.390625</v>
      </c>
      <c r="J29" s="89">
        <v>4677.4912109375</v>
      </c>
      <c r="K29" s="90">
        <f t="shared" si="0"/>
        <v>302503.9716796875</v>
      </c>
    </row>
    <row r="30" spans="1:11" x14ac:dyDescent="0.25">
      <c r="A30" s="95">
        <v>24</v>
      </c>
      <c r="B30" s="92">
        <f>IF(№800.С!S35&gt;0,№800.С!S35,"")</f>
        <v>38.069999694824219</v>
      </c>
      <c r="C30" s="89">
        <v>34184.41796875</v>
      </c>
      <c r="D30" s="87">
        <v>60157.1875</v>
      </c>
      <c r="E30" s="93">
        <v>69244.8046875</v>
      </c>
      <c r="F30" s="89">
        <v>15369.2275390625</v>
      </c>
      <c r="G30" s="93">
        <v>33667.59375</v>
      </c>
      <c r="H30" s="89">
        <v>33278.015625</v>
      </c>
      <c r="I30" s="93">
        <v>54147.26171875</v>
      </c>
      <c r="J30" s="89">
        <v>4858.35107421875</v>
      </c>
      <c r="K30" s="90">
        <f t="shared" si="0"/>
        <v>304906.85986328125</v>
      </c>
    </row>
    <row r="31" spans="1:11" x14ac:dyDescent="0.25">
      <c r="A31" s="95">
        <v>25</v>
      </c>
      <c r="B31" s="92">
        <f>IF(№800.С!S36&gt;0,№800.С!S36,"")</f>
        <v>38.069999694824219</v>
      </c>
      <c r="C31" s="89">
        <v>32878.6953125</v>
      </c>
      <c r="D31" s="87">
        <v>54852.9375</v>
      </c>
      <c r="E31" s="93">
        <v>68233.046875</v>
      </c>
      <c r="F31" s="89">
        <v>14520.1015625</v>
      </c>
      <c r="G31" s="93">
        <v>33171.5234375</v>
      </c>
      <c r="H31" s="89">
        <v>32999.50390625</v>
      </c>
      <c r="I31" s="93">
        <v>53966.7734375</v>
      </c>
      <c r="J31" s="89">
        <v>4725.89599609375</v>
      </c>
      <c r="K31" s="90">
        <f t="shared" si="0"/>
        <v>295348.47802734375</v>
      </c>
    </row>
    <row r="32" spans="1:11" x14ac:dyDescent="0.25">
      <c r="A32" s="95">
        <v>26</v>
      </c>
      <c r="B32" s="92">
        <f>IF(№800.С!S37&gt;0,№800.С!S37,"")</f>
        <v>38.069999694824219</v>
      </c>
      <c r="C32" s="89">
        <v>39552.48046875</v>
      </c>
      <c r="D32" s="87">
        <v>80314.546875</v>
      </c>
      <c r="E32" s="93">
        <v>73462.78125</v>
      </c>
      <c r="F32" s="89">
        <v>17318.150390625</v>
      </c>
      <c r="G32" s="93">
        <v>40499.53125</v>
      </c>
      <c r="H32" s="89">
        <v>41937.7890625</v>
      </c>
      <c r="I32" s="93">
        <v>64936.2109375</v>
      </c>
      <c r="J32" s="89">
        <v>5802.6337890625</v>
      </c>
      <c r="K32" s="90">
        <f t="shared" si="0"/>
        <v>363824.1240234375</v>
      </c>
    </row>
    <row r="33" spans="1:11" x14ac:dyDescent="0.25">
      <c r="A33" s="95">
        <v>27</v>
      </c>
      <c r="B33" s="92">
        <f>IF(№800.С!S38&gt;0,№800.С!S38,"")</f>
        <v>38.340000152587891</v>
      </c>
      <c r="C33" s="89">
        <v>36199.72265625</v>
      </c>
      <c r="D33" s="87">
        <v>77275.5703125</v>
      </c>
      <c r="E33" s="93">
        <v>75476.8046875</v>
      </c>
      <c r="F33" s="89">
        <v>16028.2861328125</v>
      </c>
      <c r="G33" s="93">
        <v>38608.26171875</v>
      </c>
      <c r="H33" s="89">
        <v>39972.66015625</v>
      </c>
      <c r="I33" s="93">
        <v>61840.62890625</v>
      </c>
      <c r="J33" s="89">
        <v>5357.14208984375</v>
      </c>
      <c r="K33" s="90">
        <f t="shared" si="0"/>
        <v>350759.07666015625</v>
      </c>
    </row>
    <row r="34" spans="1:11" x14ac:dyDescent="0.25">
      <c r="A34" s="95">
        <v>28</v>
      </c>
      <c r="B34" s="92">
        <f>IF(№800.С!S39&gt;0,№800.С!S39,"")</f>
        <v>38.25</v>
      </c>
      <c r="C34" s="89">
        <v>29571.953125</v>
      </c>
      <c r="D34" s="87">
        <v>64521.09765625</v>
      </c>
      <c r="E34" s="93">
        <v>54645.44140625</v>
      </c>
      <c r="F34" s="89">
        <v>13566.88671875</v>
      </c>
      <c r="G34" s="93">
        <v>32036.318359375</v>
      </c>
      <c r="H34" s="89">
        <v>32720.09765625</v>
      </c>
      <c r="I34" s="93">
        <v>51376.77734375</v>
      </c>
      <c r="J34" s="89">
        <v>4382.67578125</v>
      </c>
      <c r="K34" s="90">
        <f t="shared" si="0"/>
        <v>282821.248046875</v>
      </c>
    </row>
    <row r="35" spans="1:11" x14ac:dyDescent="0.25">
      <c r="A35" s="95">
        <v>29</v>
      </c>
      <c r="B35" s="92">
        <f>IF(№800.С!S40&gt;0,№800.С!S40,"")</f>
        <v>38.25</v>
      </c>
      <c r="C35" s="89">
        <v>23971.1796875</v>
      </c>
      <c r="D35" s="87">
        <v>51632.25390625</v>
      </c>
      <c r="E35" s="93">
        <v>43488.5390625</v>
      </c>
      <c r="F35" s="89">
        <v>11546.7451171875</v>
      </c>
      <c r="G35" s="93">
        <v>26446.779296875</v>
      </c>
      <c r="H35" s="89">
        <v>26987.169921875</v>
      </c>
      <c r="I35" s="93">
        <v>45019.796875</v>
      </c>
      <c r="J35" s="89">
        <v>3641.5849609375</v>
      </c>
      <c r="K35" s="90">
        <f t="shared" si="0"/>
        <v>232734.048828125</v>
      </c>
    </row>
    <row r="36" spans="1:11" x14ac:dyDescent="0.25">
      <c r="A36" s="95">
        <v>30</v>
      </c>
      <c r="B36" s="92">
        <f>IF(№800.С!S41&gt;0,№800.С!S41,"")</f>
        <v>38.319999694824219</v>
      </c>
      <c r="C36" s="89">
        <v>26907.4140625</v>
      </c>
      <c r="D36" s="87">
        <v>61171.58984375</v>
      </c>
      <c r="E36" s="93">
        <v>65581.0625</v>
      </c>
      <c r="F36" s="87">
        <v>13070.1572265625</v>
      </c>
      <c r="G36" s="93">
        <v>30201.041015625</v>
      </c>
      <c r="H36" s="87">
        <v>30943.11328125</v>
      </c>
      <c r="I36" s="93">
        <v>50625.35546875</v>
      </c>
      <c r="J36" s="87">
        <v>4122.759765625</v>
      </c>
      <c r="K36" s="90">
        <f t="shared" si="0"/>
        <v>282622.4931640625</v>
      </c>
    </row>
    <row r="37" spans="1:11" ht="15.75" thickBot="1" x14ac:dyDescent="0.3">
      <c r="A37" s="97">
        <v>31</v>
      </c>
      <c r="B37" s="98">
        <f>IF(№800.С!S42&gt;0,№800.С!S42,"")</f>
        <v>38.330001831054687</v>
      </c>
      <c r="C37" s="99">
        <v>23204.296875</v>
      </c>
      <c r="D37" s="87">
        <v>54644.19921875</v>
      </c>
      <c r="E37" s="100">
        <v>53887.56640625</v>
      </c>
      <c r="F37" s="87">
        <v>11532.71484375</v>
      </c>
      <c r="G37" s="100">
        <v>27136.73828125</v>
      </c>
      <c r="H37" s="87">
        <v>27848.048828125</v>
      </c>
      <c r="I37" s="100">
        <v>46561.90234375</v>
      </c>
      <c r="J37" s="87">
        <v>3825.589111328125</v>
      </c>
      <c r="K37" s="90">
        <f t="shared" si="0"/>
        <v>248641.05590820313</v>
      </c>
    </row>
    <row r="38" spans="1:11" ht="29.25" customHeight="1" thickBot="1" x14ac:dyDescent="0.3">
      <c r="A38" s="101" t="s">
        <v>63</v>
      </c>
      <c r="B38" s="102"/>
      <c r="C38" s="103">
        <f>SUM(C7:C37)</f>
        <v>1139038.4140625</v>
      </c>
      <c r="D38" s="103">
        <f t="shared" ref="D38:K38" si="1">SUM(D7:D37)</f>
        <v>1990148.046875</v>
      </c>
      <c r="E38" s="103">
        <f t="shared" si="1"/>
        <v>2193478.1875</v>
      </c>
      <c r="F38" s="103">
        <f t="shared" si="1"/>
        <v>502955.259765625</v>
      </c>
      <c r="G38" s="103">
        <f t="shared" si="1"/>
        <v>1174916.44140625</v>
      </c>
      <c r="H38" s="103">
        <f t="shared" si="1"/>
        <v>1221653.185546875</v>
      </c>
      <c r="I38" s="103">
        <f t="shared" si="1"/>
        <v>1876109.94140625</v>
      </c>
      <c r="J38" s="103">
        <f t="shared" si="1"/>
        <v>165377.93090820312</v>
      </c>
      <c r="K38" s="104">
        <f t="shared" si="1"/>
        <v>10263677.407470703</v>
      </c>
    </row>
    <row r="39" spans="1:11" s="109" customFormat="1" ht="27" customHeight="1" thickBot="1" x14ac:dyDescent="0.25">
      <c r="A39" s="105" t="s">
        <v>74</v>
      </c>
      <c r="B39" s="106"/>
      <c r="C39" s="107">
        <f>SUMPRODUCT($B$7:$B$37,C7:C37)</f>
        <v>43400762.897776261</v>
      </c>
      <c r="D39" s="107">
        <f t="shared" ref="D39:K39" si="2">SUMPRODUCT($B$7:$B$37,D7:D37)</f>
        <v>75843205.86126937</v>
      </c>
      <c r="E39" s="107">
        <f t="shared" si="2"/>
        <v>83587909.66301918</v>
      </c>
      <c r="F39" s="107">
        <f t="shared" si="2"/>
        <v>19164707.194851059</v>
      </c>
      <c r="G39" s="107">
        <f t="shared" si="2"/>
        <v>44768462.576652594</v>
      </c>
      <c r="H39" s="107">
        <f t="shared" si="2"/>
        <v>46549535.698708892</v>
      </c>
      <c r="I39" s="107">
        <f t="shared" si="2"/>
        <v>71489089.496443927</v>
      </c>
      <c r="J39" s="107">
        <f t="shared" si="2"/>
        <v>6301410.2577237096</v>
      </c>
      <c r="K39" s="108">
        <f t="shared" si="2"/>
        <v>391105083.64644498</v>
      </c>
    </row>
    <row r="40" spans="1:11" ht="60" customHeight="1" thickBot="1" x14ac:dyDescent="0.3">
      <c r="A40" s="110" t="s">
        <v>75</v>
      </c>
      <c r="B40" s="111"/>
      <c r="C40" s="112">
        <f t="shared" ref="C40:K40" si="3">C39/C38</f>
        <v>38.102984378711938</v>
      </c>
      <c r="D40" s="112">
        <f t="shared" si="3"/>
        <v>38.109328590082043</v>
      </c>
      <c r="E40" s="112">
        <f t="shared" si="3"/>
        <v>38.107472478806756</v>
      </c>
      <c r="F40" s="112">
        <f t="shared" si="3"/>
        <v>38.10419877859858</v>
      </c>
      <c r="G40" s="112">
        <f t="shared" si="3"/>
        <v>38.103528896973735</v>
      </c>
      <c r="H40" s="112">
        <f t="shared" si="3"/>
        <v>38.103723912340079</v>
      </c>
      <c r="I40" s="112">
        <f t="shared" si="3"/>
        <v>38.104957454070536</v>
      </c>
      <c r="J40" s="112">
        <f t="shared" si="3"/>
        <v>38.103090437269131</v>
      </c>
      <c r="K40" s="113">
        <f t="shared" si="3"/>
        <v>38.105745934860373</v>
      </c>
    </row>
    <row r="41" spans="1:11" ht="60" customHeight="1" thickBot="1" x14ac:dyDescent="0.3">
      <c r="A41" s="110" t="s">
        <v>76</v>
      </c>
      <c r="B41" s="114"/>
      <c r="C41" s="115">
        <f t="shared" ref="C41:K41" si="4">C40*238.8459</f>
        <v>9100.741596619393</v>
      </c>
      <c r="D41" s="115">
        <f t="shared" si="4"/>
        <v>9102.2568854938763</v>
      </c>
      <c r="E41" s="115">
        <f t="shared" si="4"/>
        <v>9101.8135609258297</v>
      </c>
      <c r="F41" s="115">
        <f t="shared" si="4"/>
        <v>9101.0316510532793</v>
      </c>
      <c r="G41" s="115">
        <f t="shared" si="4"/>
        <v>9100.8716525736982</v>
      </c>
      <c r="H41" s="115">
        <f t="shared" si="4"/>
        <v>9100.9182311943878</v>
      </c>
      <c r="I41" s="115">
        <f t="shared" si="4"/>
        <v>9101.2128575791867</v>
      </c>
      <c r="J41" s="115">
        <f t="shared" si="4"/>
        <v>9100.7669282709394</v>
      </c>
      <c r="K41" s="116">
        <f t="shared" si="4"/>
        <v>9101.401182983067</v>
      </c>
    </row>
    <row r="42" spans="1:11" ht="60" customHeight="1" thickBot="1" x14ac:dyDescent="0.3">
      <c r="A42" s="110" t="s">
        <v>77</v>
      </c>
      <c r="B42" s="117"/>
      <c r="C42" s="118">
        <f t="shared" ref="C42:K42" si="5">C40/3.6</f>
        <v>10.584162327419982</v>
      </c>
      <c r="D42" s="118">
        <f t="shared" si="5"/>
        <v>10.585924608356123</v>
      </c>
      <c r="E42" s="118">
        <f t="shared" si="5"/>
        <v>10.585409021890765</v>
      </c>
      <c r="F42" s="118">
        <f t="shared" si="5"/>
        <v>10.584499660721827</v>
      </c>
      <c r="G42" s="118">
        <f t="shared" si="5"/>
        <v>10.584313582492705</v>
      </c>
      <c r="H42" s="118">
        <f t="shared" si="5"/>
        <v>10.5843677534278</v>
      </c>
      <c r="I42" s="118">
        <f t="shared" si="5"/>
        <v>10.584710403908483</v>
      </c>
      <c r="J42" s="118">
        <f t="shared" si="5"/>
        <v>10.584191788130314</v>
      </c>
      <c r="K42" s="119">
        <f t="shared" si="5"/>
        <v>10.584929426350103</v>
      </c>
    </row>
    <row r="45" spans="1:11" x14ac:dyDescent="0.25">
      <c r="A45" s="120"/>
    </row>
  </sheetData>
  <mergeCells count="7">
    <mergeCell ref="A1:B1"/>
    <mergeCell ref="A2:K2"/>
    <mergeCell ref="A4:A6"/>
    <mergeCell ref="B4:B6"/>
    <mergeCell ref="C4:J4"/>
    <mergeCell ref="K4:K6"/>
    <mergeCell ref="D5:J5"/>
  </mergeCells>
  <printOptions horizontalCentered="1" verticalCentered="1"/>
  <pageMargins left="0.25" right="0.25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25"/>
  <sheetViews>
    <sheetView zoomScaleNormal="100" workbookViewId="0">
      <selection activeCell="H25" sqref="H25"/>
    </sheetView>
  </sheetViews>
  <sheetFormatPr defaultRowHeight="15" x14ac:dyDescent="0.25"/>
  <cols>
    <col min="1" max="1" width="18.140625" customWidth="1"/>
    <col min="2" max="2" width="26" customWidth="1"/>
    <col min="3" max="10" width="17.5703125" customWidth="1"/>
  </cols>
  <sheetData>
    <row r="1" spans="1:9" x14ac:dyDescent="0.25">
      <c r="A1" s="121"/>
    </row>
    <row r="2" spans="1:9" x14ac:dyDescent="0.25">
      <c r="A2" s="122" t="s">
        <v>78</v>
      </c>
      <c r="B2" s="122"/>
      <c r="C2" s="122"/>
      <c r="D2" s="122"/>
      <c r="E2" s="122"/>
      <c r="F2" s="122"/>
    </row>
    <row r="3" spans="1:9" ht="15.75" thickBot="1" x14ac:dyDescent="0.3">
      <c r="A3" s="123"/>
      <c r="B3" s="123"/>
      <c r="C3" s="123"/>
      <c r="D3" s="123"/>
      <c r="E3" s="123"/>
      <c r="F3" s="123"/>
    </row>
    <row r="4" spans="1:9" ht="15.75" thickBot="1" x14ac:dyDescent="0.3">
      <c r="A4" s="215" t="s">
        <v>79</v>
      </c>
      <c r="B4" s="215" t="s">
        <v>80</v>
      </c>
      <c r="C4" s="217" t="s">
        <v>81</v>
      </c>
      <c r="D4" s="218"/>
      <c r="E4" s="219"/>
      <c r="F4" s="123"/>
    </row>
    <row r="5" spans="1:9" ht="15.75" thickBot="1" x14ac:dyDescent="0.3">
      <c r="A5" s="216"/>
      <c r="B5" s="216"/>
      <c r="C5" s="124" t="s">
        <v>82</v>
      </c>
      <c r="D5" s="125" t="s">
        <v>83</v>
      </c>
      <c r="E5" s="124" t="s">
        <v>84</v>
      </c>
      <c r="F5" s="123"/>
    </row>
    <row r="6" spans="1:9" ht="31.5" customHeight="1" thickBot="1" x14ac:dyDescent="0.3">
      <c r="A6" s="126" t="s">
        <v>85</v>
      </c>
      <c r="B6" s="127" t="s">
        <v>66</v>
      </c>
      <c r="C6" s="128">
        <f>'розрахунок №800'!$C40</f>
        <v>38.102984378711938</v>
      </c>
      <c r="D6" s="129">
        <f>'розрахунок №800'!$C41</f>
        <v>9100.741596619393</v>
      </c>
      <c r="E6" s="128">
        <f>'розрахунок №800'!$C42</f>
        <v>10.584162327419982</v>
      </c>
      <c r="F6" s="123"/>
    </row>
    <row r="7" spans="1:9" ht="15.75" thickBot="1" x14ac:dyDescent="0.3">
      <c r="A7" s="220" t="s">
        <v>65</v>
      </c>
      <c r="B7" s="130" t="s">
        <v>67</v>
      </c>
      <c r="C7" s="128">
        <f>'розрахунок №800'!$D40</f>
        <v>38.109328590082043</v>
      </c>
      <c r="D7" s="129">
        <f>'розрахунок №800'!$D41</f>
        <v>9102.2568854938763</v>
      </c>
      <c r="E7" s="128">
        <f>'розрахунок №800'!$D42</f>
        <v>10.585924608356123</v>
      </c>
      <c r="F7" s="123"/>
    </row>
    <row r="8" spans="1:9" ht="15.75" thickBot="1" x14ac:dyDescent="0.3">
      <c r="A8" s="221"/>
      <c r="B8" s="131" t="s">
        <v>68</v>
      </c>
      <c r="C8" s="128">
        <f>'розрахунок №800'!$E40</f>
        <v>38.107472478806756</v>
      </c>
      <c r="D8" s="129">
        <f>'розрахунок №800'!$E41</f>
        <v>9101.8135609258297</v>
      </c>
      <c r="E8" s="128">
        <f>'розрахунок №800'!$E42</f>
        <v>10.585409021890765</v>
      </c>
      <c r="F8" s="123"/>
    </row>
    <row r="9" spans="1:9" ht="15.75" thickBot="1" x14ac:dyDescent="0.3">
      <c r="A9" s="221"/>
      <c r="B9" s="131" t="s">
        <v>86</v>
      </c>
      <c r="C9" s="128">
        <f>'розрахунок №800'!$F40</f>
        <v>38.10419877859858</v>
      </c>
      <c r="D9" s="129">
        <f>'розрахунок №800'!$F41</f>
        <v>9101.0316510532793</v>
      </c>
      <c r="E9" s="128">
        <f>'розрахунок №800'!$F42</f>
        <v>10.584499660721827</v>
      </c>
      <c r="F9" s="123"/>
    </row>
    <row r="10" spans="1:9" ht="15.75" thickBot="1" x14ac:dyDescent="0.3">
      <c r="A10" s="221"/>
      <c r="B10" s="131" t="s">
        <v>70</v>
      </c>
      <c r="C10" s="128">
        <f>'розрахунок №800'!$G40</f>
        <v>38.103528896973735</v>
      </c>
      <c r="D10" s="129">
        <f>'розрахунок №800'!$G41</f>
        <v>9100.8716525736982</v>
      </c>
      <c r="E10" s="128">
        <f>'розрахунок №800'!$G42</f>
        <v>10.584313582492705</v>
      </c>
      <c r="F10" s="123"/>
      <c r="I10" s="132"/>
    </row>
    <row r="11" spans="1:9" ht="15.75" thickBot="1" x14ac:dyDescent="0.3">
      <c r="A11" s="221"/>
      <c r="B11" s="131" t="s">
        <v>71</v>
      </c>
      <c r="C11" s="128">
        <f>'розрахунок №800'!$H40</f>
        <v>38.103723912340079</v>
      </c>
      <c r="D11" s="129">
        <f>'розрахунок №800'!$H41</f>
        <v>9100.9182311943878</v>
      </c>
      <c r="E11" s="128">
        <f>'розрахунок №800'!$H42</f>
        <v>10.5843677534278</v>
      </c>
      <c r="F11" s="123"/>
      <c r="I11" s="132"/>
    </row>
    <row r="12" spans="1:9" ht="15.75" thickBot="1" x14ac:dyDescent="0.3">
      <c r="A12" s="221"/>
      <c r="B12" s="131" t="s">
        <v>72</v>
      </c>
      <c r="C12" s="128">
        <f>'розрахунок №800'!$I40</f>
        <v>38.104957454070536</v>
      </c>
      <c r="D12" s="129">
        <f>'розрахунок №800'!$I41</f>
        <v>9101.2128575791867</v>
      </c>
      <c r="E12" s="128">
        <f>'розрахунок №800'!$I42</f>
        <v>10.584710403908483</v>
      </c>
      <c r="F12" s="123"/>
    </row>
    <row r="13" spans="1:9" ht="15.75" thickBot="1" x14ac:dyDescent="0.3">
      <c r="A13" s="222"/>
      <c r="B13" s="131" t="s">
        <v>73</v>
      </c>
      <c r="C13" s="128">
        <f>'розрахунок №800'!$J40</f>
        <v>38.103090437269131</v>
      </c>
      <c r="D13" s="129">
        <f>'розрахунок №800'!$J41</f>
        <v>9100.7669282709394</v>
      </c>
      <c r="E13" s="128">
        <f>'розрахунок №800'!$J42</f>
        <v>10.584191788130314</v>
      </c>
      <c r="F13" s="123"/>
    </row>
    <row r="14" spans="1:9" ht="36" customHeight="1" thickBot="1" x14ac:dyDescent="0.3">
      <c r="A14" s="223" t="s">
        <v>87</v>
      </c>
      <c r="B14" s="224"/>
      <c r="C14" s="133">
        <f>AVERAGEIF(C6:C13,"&gt;0",C6:C13)</f>
        <v>38.104910615856603</v>
      </c>
      <c r="D14" s="134">
        <f t="shared" ref="D14:E14" si="0">AVERAGEIF(D6:D13,"&gt;0",D6:D13)</f>
        <v>9101.2016704638227</v>
      </c>
      <c r="E14" s="133">
        <f t="shared" si="0"/>
        <v>10.584697393293499</v>
      </c>
      <c r="F14" s="123"/>
    </row>
    <row r="15" spans="1:9" x14ac:dyDescent="0.25">
      <c r="A15" s="123"/>
      <c r="B15" s="123"/>
      <c r="C15" s="123"/>
      <c r="D15" s="123"/>
      <c r="E15" s="123"/>
      <c r="F15" s="123"/>
    </row>
    <row r="16" spans="1:9" x14ac:dyDescent="0.25">
      <c r="A16" s="123"/>
      <c r="B16" s="123"/>
      <c r="C16" s="123"/>
      <c r="D16" s="123"/>
      <c r="E16" s="123"/>
      <c r="F16" s="123"/>
    </row>
    <row r="17" spans="1:23" x14ac:dyDescent="0.25">
      <c r="A17" s="123"/>
      <c r="B17" s="123"/>
      <c r="C17" s="123"/>
      <c r="D17" s="123"/>
      <c r="E17" s="123"/>
      <c r="F17" s="123"/>
    </row>
    <row r="18" spans="1:23" ht="15.75" x14ac:dyDescent="0.25">
      <c r="A18" s="135" t="s">
        <v>91</v>
      </c>
      <c r="B18" s="135"/>
      <c r="C18" s="135"/>
      <c r="D18" s="135"/>
      <c r="E18" s="73"/>
      <c r="F18" s="73" t="s">
        <v>93</v>
      </c>
    </row>
    <row r="19" spans="1:23" x14ac:dyDescent="0.25">
      <c r="A19" s="136" t="s">
        <v>88</v>
      </c>
      <c r="B19" s="123"/>
      <c r="C19" s="69"/>
      <c r="D19" s="136" t="s">
        <v>55</v>
      </c>
      <c r="E19" s="136" t="s">
        <v>56</v>
      </c>
      <c r="F19" s="136" t="s">
        <v>57</v>
      </c>
      <c r="H19" s="132"/>
    </row>
    <row r="20" spans="1:23" ht="15.75" x14ac:dyDescent="0.25">
      <c r="A20" s="135" t="s">
        <v>89</v>
      </c>
      <c r="B20" s="135"/>
      <c r="C20" s="135"/>
      <c r="D20" s="73"/>
      <c r="E20" s="73"/>
      <c r="F20" s="73" t="s">
        <v>93</v>
      </c>
      <c r="H20" s="132"/>
    </row>
    <row r="21" spans="1:23" x14ac:dyDescent="0.25">
      <c r="A21" s="136" t="s">
        <v>90</v>
      </c>
      <c r="B21" s="123"/>
      <c r="C21" s="69"/>
      <c r="D21" s="136" t="s">
        <v>55</v>
      </c>
      <c r="E21" s="136" t="s">
        <v>56</v>
      </c>
      <c r="F21" s="136" t="s">
        <v>57</v>
      </c>
    </row>
    <row r="22" spans="1:23" x14ac:dyDescent="0.25">
      <c r="A22" s="78"/>
      <c r="B22" s="132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3"/>
    </row>
    <row r="23" spans="1:23" x14ac:dyDescent="0.25">
      <c r="A23" s="136"/>
      <c r="B23" s="137"/>
      <c r="C23" s="69"/>
      <c r="D23" s="136"/>
      <c r="E23" s="136"/>
      <c r="F23" s="136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</row>
    <row r="24" spans="1:23" x14ac:dyDescent="0.25">
      <c r="A24" s="69"/>
      <c r="B24" s="69"/>
      <c r="C24" s="69"/>
      <c r="D24" s="69"/>
      <c r="E24" s="69"/>
      <c r="F24" s="69"/>
    </row>
    <row r="25" spans="1:23" x14ac:dyDescent="0.25">
      <c r="A25" s="132"/>
      <c r="B25" s="132"/>
      <c r="C25" s="132"/>
      <c r="D25" s="132"/>
      <c r="E25" s="132"/>
      <c r="F25" s="132"/>
    </row>
  </sheetData>
  <mergeCells count="5">
    <mergeCell ref="A4:A5"/>
    <mergeCell ref="B4:B5"/>
    <mergeCell ref="C4:E4"/>
    <mergeCell ref="A7:A13"/>
    <mergeCell ref="A14:B14"/>
  </mergeCells>
  <printOptions horizontalCentered="1" verticalCentered="1"/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№800.С</vt:lpstr>
      <vt:lpstr>розрахунок №800</vt:lpstr>
      <vt:lpstr>Додаток №800</vt:lpstr>
      <vt:lpstr>№800.С!Print_Area</vt:lpstr>
      <vt:lpstr>№800.С!Область_печати</vt:lpstr>
      <vt:lpstr>'Додаток №800'!Область_печати</vt:lpstr>
      <vt:lpstr>'розрахунок №800'!Область_печати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Капущак Оксана Мирославовна</cp:lastModifiedBy>
  <dcterms:created xsi:type="dcterms:W3CDTF">2017-04-03T05:51:32Z</dcterms:created>
  <dcterms:modified xsi:type="dcterms:W3CDTF">2017-04-03T06:46:46Z</dcterms:modified>
</cp:coreProperties>
</file>