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440" windowHeight="7995"/>
  </bookViews>
  <sheets>
    <sheet name="ПАТ &quot;Кременчукгаз&quot;" sheetId="1" r:id="rId1"/>
  </sheets>
  <definedNames>
    <definedName name="Print_Area" localSheetId="0">'ПАТ "Кременчукгаз"'!$A$1:$AC$51</definedName>
    <definedName name="_xlnm.Print_Area" localSheetId="0">'ПАТ "Кременчукгаз"'!$A$1:$AC$51</definedName>
  </definedNames>
  <calcPr calcId="145621"/>
</workbook>
</file>

<file path=xl/calcChain.xml><?xml version="1.0" encoding="utf-8"?>
<calcChain xmlns="http://schemas.openxmlformats.org/spreadsheetml/2006/main">
  <c r="AF13" i="1" l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C42" i="1" s="1"/>
  <c r="AF12" i="1"/>
  <c r="AC12" i="1" s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R43" i="1" l="1"/>
  <c r="S43" i="1"/>
  <c r="P43" i="1"/>
  <c r="O43" i="1"/>
  <c r="T42" i="1"/>
  <c r="Q42" i="1"/>
  <c r="T41" i="1"/>
  <c r="Q41" i="1"/>
  <c r="T40" i="1"/>
  <c r="Q40" i="1"/>
  <c r="T39" i="1"/>
  <c r="Q39" i="1"/>
  <c r="T38" i="1"/>
  <c r="Q38" i="1"/>
  <c r="T36" i="1"/>
  <c r="Q36" i="1"/>
  <c r="T35" i="1"/>
  <c r="Q35" i="1"/>
  <c r="T34" i="1"/>
  <c r="Q34" i="1"/>
  <c r="T33" i="1"/>
  <c r="Q33" i="1"/>
  <c r="T32" i="1"/>
  <c r="Q32" i="1"/>
  <c r="T31" i="1"/>
  <c r="Q31" i="1"/>
  <c r="T29" i="1"/>
  <c r="Q29" i="1"/>
  <c r="T28" i="1"/>
  <c r="Q28" i="1"/>
  <c r="T27" i="1"/>
  <c r="Q27" i="1"/>
  <c r="T26" i="1"/>
  <c r="Q26" i="1"/>
  <c r="T25" i="1"/>
  <c r="Q25" i="1"/>
  <c r="T23" i="1"/>
  <c r="Q23" i="1"/>
  <c r="T22" i="1"/>
  <c r="Q22" i="1"/>
  <c r="T21" i="1"/>
  <c r="Q21" i="1"/>
  <c r="T20" i="1"/>
  <c r="Q20" i="1"/>
  <c r="T19" i="1"/>
  <c r="Q19" i="1"/>
  <c r="T18" i="1"/>
  <c r="Q18" i="1"/>
  <c r="T17" i="1"/>
  <c r="Q17" i="1"/>
  <c r="T15" i="1"/>
  <c r="Q15" i="1"/>
  <c r="T14" i="1"/>
  <c r="Q14" i="1"/>
  <c r="T13" i="1"/>
  <c r="Q13" i="1"/>
  <c r="W37" i="1"/>
  <c r="T37" i="1"/>
  <c r="Q37" i="1"/>
  <c r="T24" i="1" l="1"/>
  <c r="T30" i="1"/>
  <c r="T16" i="1"/>
  <c r="T12" i="1"/>
  <c r="T43" i="1" s="1"/>
  <c r="AD27" i="1" l="1"/>
  <c r="AE27" i="1" s="1"/>
  <c r="W27" i="1"/>
  <c r="AD26" i="1"/>
  <c r="AE26" i="1" s="1"/>
  <c r="W26" i="1"/>
  <c r="Q16" i="1" l="1"/>
  <c r="Q24" i="1"/>
  <c r="Q30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8" i="1"/>
  <c r="W29" i="1"/>
  <c r="W30" i="1"/>
  <c r="W31" i="1"/>
  <c r="W32" i="1"/>
  <c r="W33" i="1"/>
  <c r="W34" i="1"/>
  <c r="W35" i="1"/>
  <c r="W38" i="1"/>
  <c r="W39" i="1"/>
  <c r="W40" i="1"/>
  <c r="W41" i="1"/>
  <c r="W42" i="1"/>
  <c r="W12" i="1"/>
  <c r="Q12" i="1"/>
  <c r="Q43" i="1" s="1"/>
  <c r="AD36" i="1" l="1"/>
  <c r="AE36" i="1" s="1"/>
  <c r="AD13" i="1"/>
  <c r="AE13" i="1" s="1"/>
  <c r="AD14" i="1"/>
  <c r="AE14" i="1" s="1"/>
  <c r="AD15" i="1"/>
  <c r="AE15" i="1" s="1"/>
  <c r="AD16" i="1"/>
  <c r="AE16" i="1" s="1"/>
  <c r="AD17" i="1"/>
  <c r="AE17" i="1" s="1"/>
  <c r="AD18" i="1"/>
  <c r="AE18" i="1" s="1"/>
  <c r="AD19" i="1"/>
  <c r="AE19" i="1" s="1"/>
  <c r="AD20" i="1"/>
  <c r="AE20" i="1" s="1"/>
  <c r="AD21" i="1"/>
  <c r="AE21" i="1" s="1"/>
  <c r="AD22" i="1"/>
  <c r="AE22" i="1" s="1"/>
  <c r="AD23" i="1"/>
  <c r="AE23" i="1" s="1"/>
  <c r="AD24" i="1"/>
  <c r="AE24" i="1" s="1"/>
  <c r="AD25" i="1"/>
  <c r="AE25" i="1" s="1"/>
  <c r="AD28" i="1"/>
  <c r="AE28" i="1" s="1"/>
  <c r="AD29" i="1"/>
  <c r="AE29" i="1" s="1"/>
  <c r="AD30" i="1"/>
  <c r="AE30" i="1" s="1"/>
  <c r="AD31" i="1"/>
  <c r="AE31" i="1" s="1"/>
  <c r="AD32" i="1"/>
  <c r="AE32" i="1" s="1"/>
  <c r="AD33" i="1"/>
  <c r="AD34" i="1"/>
  <c r="AD35" i="1"/>
  <c r="AE35" i="1" s="1"/>
  <c r="AD37" i="1"/>
  <c r="AE37" i="1" s="1"/>
  <c r="AD38" i="1"/>
  <c r="AE38" i="1" s="1"/>
  <c r="AD39" i="1"/>
  <c r="AE39" i="1" s="1"/>
  <c r="AD40" i="1"/>
  <c r="AE40" i="1" s="1"/>
  <c r="AD41" i="1"/>
  <c r="AD42" i="1"/>
  <c r="AE42" i="1" s="1"/>
  <c r="AD12" i="1"/>
  <c r="AE12" i="1" s="1"/>
  <c r="AE33" i="1"/>
  <c r="AE41" i="1"/>
  <c r="AE34" i="1"/>
</calcChain>
</file>

<file path=xl/sharedStrings.xml><?xml version="1.0" encoding="utf-8"?>
<sst xmlns="http://schemas.openxmlformats.org/spreadsheetml/2006/main" count="83" uniqueCount="75">
  <si>
    <t>Число місяця</t>
  </si>
  <si>
    <t xml:space="preserve">Компонентний склад, % мол. </t>
  </si>
  <si>
    <t>Температура точки роси вуглеводнів, ºС</t>
  </si>
  <si>
    <t>Середньозважене значення теплоти згоряння:</t>
  </si>
  <si>
    <t>прізвище</t>
  </si>
  <si>
    <t>підпис</t>
  </si>
  <si>
    <t>дата</t>
  </si>
  <si>
    <r>
      <t>Теплота згоряння нижча, МДж/м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</si>
  <si>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Теплота згоряння нижча, кВт⋅год/м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</si>
  <si>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Теплота згоряння вища, МДж/м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</si>
  <si>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Теплота згоряння вища, кВт⋅год/м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</si>
  <si>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Число Воббе вище,
МДж/м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</si>
  <si>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Число Воббе вище,
кВт⋅год/м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</si>
  <si>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Обсяг газу, тис. 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</si>
  <si>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Масова концентрація 
сірководню, мг/м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</si>
  <si>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Масова концентрація 
меркаптанової сірки, мг/м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</si>
  <si>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Маса механічних домішок, мг/м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</si>
  <si>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t>Вимірювальна хіміко-аналітична лабораторія</t>
  </si>
  <si>
    <t>Гелій</t>
  </si>
  <si>
    <t>Водень</t>
  </si>
  <si>
    <t>Умовно постійні компоненти, мол. % від 01.01.2016 р.</t>
  </si>
  <si>
    <t>Температура точки роси вологи (Р = 3.92 МПа), ºС</t>
  </si>
  <si>
    <r>
      <t>Густина абсолютна, кг/м</t>
    </r>
    <r>
      <rPr>
        <b/>
        <vertAlign val="superscript"/>
        <sz val="11"/>
        <color theme="1"/>
        <rFont val="Times New Roman"/>
        <family val="1"/>
        <charset val="204"/>
      </rPr>
      <t>3</t>
    </r>
    <r>
      <rPr>
        <b/>
        <sz val="11"/>
        <color theme="1"/>
        <rFont val="Times New Roman"/>
        <family val="1"/>
        <charset val="204"/>
      </rPr>
      <t>,при 20 ºС,</t>
    </r>
    <r>
      <rPr>
        <b/>
        <vertAlign val="superscript"/>
        <sz val="11"/>
        <color theme="1"/>
        <rFont val="Times New Roman"/>
        <family val="1"/>
        <charset val="204"/>
      </rPr>
      <t xml:space="preserve"> </t>
    </r>
  </si>
  <si>
    <r>
      <t>Число Воббе вище,
ккал/м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</si>
  <si>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t xml:space="preserve">Температура вимірювання/згоряння при </t>
  </si>
  <si>
    <t>20/25ºС</t>
  </si>
  <si>
    <r>
      <t>Теплота згоряння нижча, ккал/м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</si>
  <si>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Теплота згоряння вища, ккал/м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</si>
  <si>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t>метан, С1</t>
  </si>
  <si>
    <t>етан, С2</t>
  </si>
  <si>
    <t>пропан, С3</t>
  </si>
  <si>
    <t>кисень, О2</t>
  </si>
  <si>
    <t>гексани та вищі, С6+</t>
  </si>
  <si>
    <t>нео-пентан, нео-С5</t>
  </si>
  <si>
    <t>н-пентан, н-С5</t>
  </si>
  <si>
    <t>ізо-бутан, і-С4</t>
  </si>
  <si>
    <t>н-бутан, н-С4</t>
  </si>
  <si>
    <t>ізо-пентан, і-С5</t>
  </si>
  <si>
    <t>азот, N2</t>
  </si>
  <si>
    <t>діоксид вуглецю, CО2</t>
  </si>
  <si>
    <t>ПАТ «УКРТРАНСГАЗ»</t>
  </si>
  <si>
    <t>Філія «УМГ «ЧЕРКАСИТРАНСГАЗ»</t>
  </si>
  <si>
    <t>ASK</t>
  </si>
  <si>
    <t>+/-
поправка ASK</t>
  </si>
  <si>
    <t>Фізико-хімічні показники газу обчислені на основі компонентного складу, 
101,325 кПа</t>
  </si>
  <si>
    <t>Густина відносна</t>
  </si>
  <si>
    <t>Температура вх.</t>
  </si>
  <si>
    <t>Кременчуцьке ЛВУМГ</t>
  </si>
  <si>
    <t>Свідоцтво № 0612 КФ від 30.12.15р. чинне до 20.06.19 р.</t>
  </si>
  <si>
    <t>Начальник Кременчуцького ЛВУМГ</t>
  </si>
  <si>
    <t>Кучерук В. М.</t>
  </si>
  <si>
    <t>Начальник лабораторії ВХАЛ</t>
  </si>
  <si>
    <t>Кучерук Н. М.</t>
  </si>
  <si>
    <t xml:space="preserve">Провідний економіст із збуту </t>
  </si>
  <si>
    <t>Кривулькін І. В.</t>
  </si>
  <si>
    <t>Кременчуцького промислового майданчика</t>
  </si>
  <si>
    <t>по газопроводу "Диканька-Кременчук-Кривий Ріг"  за період з 01.12.2016р. по 31.12.2016р.</t>
  </si>
  <si>
    <t>11 681</t>
  </si>
  <si>
    <t>48,90</t>
  </si>
  <si>
    <t>-9,8</t>
  </si>
  <si>
    <t>0,7386</t>
  </si>
  <si>
    <t>11 675</t>
  </si>
  <si>
    <t>48,88</t>
  </si>
  <si>
    <t>-10,3</t>
  </si>
  <si>
    <t>0,7407</t>
  </si>
  <si>
    <t>11 655</t>
  </si>
  <si>
    <t>48,80</t>
  </si>
  <si>
    <t>11 664</t>
  </si>
  <si>
    <t>48,83</t>
  </si>
  <si>
    <t>-12,2</t>
  </si>
  <si>
    <t>Обсяг природного газу за місяць, з урахуванням ВТВ, всього:</t>
  </si>
  <si>
    <t>ПАСПОРТ ФІЗИКО-ХІМІЧНИХ ПОКАЗНИКІВ ПРИРОДНОГО ГАЗУ №15-7                    Маршрут №860</t>
  </si>
  <si>
    <r>
      <t xml:space="preserve">переданого </t>
    </r>
    <r>
      <rPr>
        <b/>
        <sz val="12"/>
        <color theme="1"/>
        <rFont val="Times New Roman"/>
        <family val="1"/>
        <charset val="204"/>
      </rPr>
      <t>Кременчуцьким ЛВУ МГ</t>
    </r>
    <r>
      <rPr>
        <sz val="12"/>
        <color theme="1"/>
        <rFont val="Times New Roman"/>
        <family val="1"/>
        <charset val="204"/>
      </rPr>
      <t xml:space="preserve"> та прийнятого </t>
    </r>
    <r>
      <rPr>
        <b/>
        <sz val="12"/>
        <color theme="1"/>
        <rFont val="Times New Roman"/>
        <family val="1"/>
        <charset val="204"/>
      </rPr>
      <t>ПАТ "Полтавагаз"</t>
    </r>
    <r>
      <rPr>
        <sz val="12"/>
        <color theme="1"/>
        <rFont val="Times New Roman"/>
        <family val="1"/>
        <charset val="204"/>
      </rPr>
      <t xml:space="preserve"> Полтавської області</t>
    </r>
  </si>
  <si>
    <t>відсутні</t>
  </si>
  <si>
    <r>
      <t xml:space="preserve">по </t>
    </r>
    <r>
      <rPr>
        <b/>
        <sz val="14"/>
        <color theme="1"/>
        <rFont val="Times New Roman"/>
        <family val="1"/>
        <charset val="204"/>
      </rPr>
      <t>ГРС Кременчук</t>
    </r>
    <r>
      <rPr>
        <sz val="12"/>
        <color theme="1"/>
        <rFont val="Times New Roman"/>
        <family val="1"/>
        <charset val="204"/>
      </rPr>
      <t>:  ГРС Бутенки, ГРС Сушки, ГРС Козельщина, ГРС Нова Галещина, ГРС Фрунзівка, ГРС Глобине, ГРС Бугаївка, ГРС  Погреби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</si>
</sst>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00"/>
    <numFmt numFmtId="166" formatCode="#.#"/>
    <numFmt numFmtId="167" formatCode="#0.0"/>
    <numFmt numFmtId="168" formatCode="dd\.mm\.yy;@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indexed="57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2" fontId="0" fillId="0" borderId="0" xfId="0" applyNumberFormat="1" applyProtection="1"/>
    <xf numFmtId="0" fontId="2" fillId="0" borderId="0" xfId="0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65" fontId="0" fillId="0" borderId="0" xfId="0" applyNumberFormat="1"/>
    <xf numFmtId="0" fontId="8" fillId="0" borderId="0" xfId="0" applyFont="1" applyAlignment="1">
      <alignment horizontal="center"/>
    </xf>
    <xf numFmtId="0" fontId="2" fillId="0" borderId="0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2" fontId="2" fillId="0" borderId="11" xfId="0" applyNumberFormat="1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vertical="center"/>
      <protection locked="0"/>
    </xf>
    <xf numFmtId="164" fontId="2" fillId="0" borderId="25" xfId="0" applyNumberFormat="1" applyFont="1" applyBorder="1" applyAlignment="1" applyProtection="1">
      <alignment horizontal="center" vertical="center" wrapText="1"/>
      <protection locked="0"/>
    </xf>
    <xf numFmtId="164" fontId="2" fillId="0" borderId="28" xfId="0" applyNumberFormat="1" applyFont="1" applyBorder="1" applyAlignment="1" applyProtection="1">
      <alignment vertical="center" wrapText="1"/>
      <protection locked="0"/>
    </xf>
    <xf numFmtId="4" fontId="2" fillId="0" borderId="11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/>
    </xf>
    <xf numFmtId="0" fontId="10" fillId="0" borderId="0" xfId="0" applyFont="1"/>
    <xf numFmtId="0" fontId="2" fillId="0" borderId="36" xfId="0" applyFont="1" applyBorder="1" applyAlignment="1" applyProtection="1">
      <alignment vertical="center"/>
      <protection locked="0"/>
    </xf>
    <xf numFmtId="0" fontId="0" fillId="0" borderId="36" xfId="0" applyBorder="1" applyProtection="1">
      <protection locked="0"/>
    </xf>
    <xf numFmtId="2" fontId="2" fillId="0" borderId="14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164" fontId="2" fillId="0" borderId="26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Protection="1"/>
    <xf numFmtId="0" fontId="11" fillId="0" borderId="0" xfId="0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166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3" xfId="0" applyNumberFormat="1" applyFont="1" applyBorder="1" applyAlignment="1" applyProtection="1">
      <alignment horizontal="center" vertical="center" wrapText="1"/>
      <protection locked="0"/>
    </xf>
    <xf numFmtId="1" fontId="2" fillId="0" borderId="10" xfId="0" applyNumberFormat="1" applyFont="1" applyBorder="1" applyAlignment="1" applyProtection="1">
      <alignment horizontal="center" vertical="center" wrapText="1"/>
      <protection locked="0"/>
    </xf>
    <xf numFmtId="1" fontId="2" fillId="0" borderId="12" xfId="0" applyNumberFormat="1" applyFont="1" applyBorder="1" applyAlignment="1" applyProtection="1">
      <alignment horizontal="center" vertical="center" wrapText="1"/>
      <protection locked="0"/>
    </xf>
    <xf numFmtId="167" fontId="2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textRotation="90" wrapText="1"/>
      <protection locked="0"/>
    </xf>
    <xf numFmtId="0" fontId="5" fillId="0" borderId="1" xfId="0" applyFont="1" applyBorder="1" applyAlignment="1" applyProtection="1">
      <alignment vertical="center" textRotation="90" wrapText="1"/>
      <protection locked="0"/>
    </xf>
    <xf numFmtId="0" fontId="0" fillId="0" borderId="1" xfId="0" applyBorder="1" applyProtection="1">
      <protection locked="0"/>
    </xf>
    <xf numFmtId="0" fontId="4" fillId="0" borderId="1" xfId="0" applyFont="1" applyBorder="1" applyAlignment="1" applyProtection="1">
      <alignment horizontal="center" vertical="center" textRotation="90"/>
      <protection locked="0"/>
    </xf>
    <xf numFmtId="0" fontId="2" fillId="0" borderId="36" xfId="0" applyFont="1" applyBorder="1" applyProtection="1"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165" fontId="2" fillId="0" borderId="38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top"/>
    </xf>
    <xf numFmtId="0" fontId="2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top"/>
    </xf>
    <xf numFmtId="4" fontId="2" fillId="0" borderId="14" xfId="0" applyNumberFormat="1" applyFont="1" applyBorder="1" applyAlignment="1" applyProtection="1">
      <alignment horizontal="center" vertical="center" wrapText="1"/>
      <protection locked="0"/>
    </xf>
    <xf numFmtId="167" fontId="2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0" xfId="0"/>
    <xf numFmtId="3" fontId="2" fillId="0" borderId="10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3" fontId="2" fillId="0" borderId="12" xfId="0" applyNumberFormat="1" applyFont="1" applyBorder="1" applyAlignment="1">
      <alignment horizontal="center" vertical="top"/>
    </xf>
    <xf numFmtId="0" fontId="2" fillId="0" borderId="13" xfId="0" applyNumberFormat="1" applyFont="1" applyBorder="1" applyAlignment="1">
      <alignment horizontal="center" vertical="top"/>
    </xf>
    <xf numFmtId="0" fontId="2" fillId="0" borderId="25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164" fontId="2" fillId="0" borderId="44" xfId="0" applyNumberFormat="1" applyFont="1" applyBorder="1" applyProtection="1">
      <protection locked="0"/>
    </xf>
    <xf numFmtId="164" fontId="2" fillId="0" borderId="10" xfId="0" applyNumberFormat="1" applyFont="1" applyBorder="1" applyAlignment="1" applyProtection="1">
      <alignment horizontal="center" vertical="center" wrapText="1"/>
      <protection locked="0"/>
    </xf>
    <xf numFmtId="164" fontId="2" fillId="0" borderId="11" xfId="0" applyNumberFormat="1" applyFont="1" applyBorder="1" applyAlignment="1" applyProtection="1">
      <alignment horizontal="center" vertical="center" wrapText="1"/>
      <protection locked="0"/>
    </xf>
    <xf numFmtId="164" fontId="2" fillId="0" borderId="10" xfId="0" applyNumberFormat="1" applyFont="1" applyBorder="1" applyAlignment="1">
      <alignment horizontal="center" vertical="top"/>
    </xf>
    <xf numFmtId="164" fontId="2" fillId="0" borderId="11" xfId="0" applyNumberFormat="1" applyFont="1" applyBorder="1" applyAlignment="1">
      <alignment horizontal="center" vertical="top"/>
    </xf>
    <xf numFmtId="164" fontId="2" fillId="0" borderId="12" xfId="0" applyNumberFormat="1" applyFont="1" applyBorder="1" applyAlignment="1" applyProtection="1">
      <alignment horizontal="center" vertical="center" wrapText="1"/>
      <protection locked="0"/>
    </xf>
    <xf numFmtId="164" fontId="2" fillId="0" borderId="13" xfId="0" applyNumberFormat="1" applyFont="1" applyBorder="1" applyAlignment="1" applyProtection="1">
      <alignment horizontal="center" vertical="center" wrapText="1"/>
      <protection locked="0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top"/>
    </xf>
    <xf numFmtId="0" fontId="5" fillId="0" borderId="17" xfId="0" applyFont="1" applyBorder="1" applyAlignment="1" applyProtection="1">
      <alignment horizontal="center" vertical="center" textRotation="90" wrapText="1"/>
      <protection locked="0"/>
    </xf>
    <xf numFmtId="0" fontId="5" fillId="0" borderId="11" xfId="0" applyFont="1" applyBorder="1" applyAlignment="1" applyProtection="1">
      <alignment horizontal="center" vertical="center" textRotation="90" wrapText="1"/>
      <protection locked="0"/>
    </xf>
    <xf numFmtId="0" fontId="5" fillId="0" borderId="16" xfId="0" applyFont="1" applyBorder="1" applyAlignment="1" applyProtection="1">
      <alignment horizontal="right" vertical="center" textRotation="90" wrapText="1"/>
      <protection locked="0"/>
    </xf>
    <xf numFmtId="0" fontId="5" fillId="0" borderId="1" xfId="0" applyFont="1" applyBorder="1" applyAlignment="1" applyProtection="1">
      <alignment horizontal="right" vertical="center" textRotation="90" wrapText="1"/>
      <protection locked="0"/>
    </xf>
    <xf numFmtId="0" fontId="5" fillId="0" borderId="15" xfId="0" applyFont="1" applyBorder="1" applyAlignment="1" applyProtection="1">
      <alignment horizontal="center" vertical="center" textRotation="90" wrapText="1"/>
      <protection locked="0"/>
    </xf>
    <xf numFmtId="0" fontId="5" fillId="0" borderId="10" xfId="0" applyFont="1" applyBorder="1" applyAlignment="1" applyProtection="1">
      <alignment horizontal="center" vertical="center" textRotation="90" wrapText="1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8" xfId="0" applyFont="1" applyBorder="1" applyAlignment="1" applyProtection="1">
      <alignment horizontal="center" vertical="center" textRotation="90" wrapText="1"/>
      <protection locked="0"/>
    </xf>
    <xf numFmtId="0" fontId="5" fillId="0" borderId="6" xfId="0" applyFont="1" applyBorder="1" applyAlignment="1" applyProtection="1">
      <alignment horizontal="center" vertical="center" textRotation="90" wrapText="1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5" fillId="0" borderId="7" xfId="0" applyFont="1" applyBorder="1" applyAlignment="1" applyProtection="1">
      <alignment horizontal="center" vertical="center" textRotation="90" wrapText="1"/>
      <protection locked="0"/>
    </xf>
    <xf numFmtId="0" fontId="5" fillId="0" borderId="9" xfId="0" applyFont="1" applyBorder="1" applyAlignment="1" applyProtection="1">
      <alignment horizontal="center" vertical="center" textRotation="90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textRotation="90" wrapText="1"/>
      <protection locked="0"/>
    </xf>
    <xf numFmtId="0" fontId="5" fillId="0" borderId="1" xfId="0" applyFont="1" applyBorder="1" applyAlignment="1" applyProtection="1">
      <alignment horizontal="center" vertical="center" textRotation="90" wrapText="1"/>
      <protection locked="0"/>
    </xf>
    <xf numFmtId="0" fontId="5" fillId="0" borderId="22" xfId="0" applyFont="1" applyBorder="1" applyAlignment="1" applyProtection="1">
      <alignment horizontal="center" vertical="center" textRotation="90" wrapText="1"/>
      <protection locked="0"/>
    </xf>
    <xf numFmtId="0" fontId="5" fillId="0" borderId="23" xfId="0" applyFont="1" applyBorder="1" applyAlignment="1" applyProtection="1">
      <alignment horizontal="center" vertical="center" textRotation="90" wrapText="1"/>
      <protection locked="0"/>
    </xf>
    <xf numFmtId="0" fontId="5" fillId="0" borderId="24" xfId="0" applyFont="1" applyBorder="1" applyAlignment="1" applyProtection="1">
      <alignment horizontal="center" vertical="center" textRotation="90" wrapText="1"/>
      <protection locked="0"/>
    </xf>
    <xf numFmtId="0" fontId="5" fillId="0" borderId="27" xfId="0" applyFont="1" applyBorder="1" applyAlignment="1" applyProtection="1">
      <alignment horizontal="center" vertical="center" textRotation="90" wrapText="1"/>
      <protection locked="0"/>
    </xf>
    <xf numFmtId="0" fontId="7" fillId="0" borderId="25" xfId="0" applyFont="1" applyBorder="1" applyAlignment="1" applyProtection="1">
      <alignment horizontal="center" vertical="center" textRotation="90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left" vertical="center" textRotation="90" wrapText="1"/>
      <protection locked="0"/>
    </xf>
    <xf numFmtId="0" fontId="5" fillId="0" borderId="1" xfId="0" applyFont="1" applyBorder="1" applyAlignment="1" applyProtection="1">
      <alignment horizontal="left" vertical="center" textRotation="90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2" fontId="2" fillId="0" borderId="6" xfId="0" applyNumberFormat="1" applyFont="1" applyBorder="1" applyAlignment="1" applyProtection="1">
      <alignment horizontal="center" wrapText="1"/>
      <protection locked="0"/>
    </xf>
    <xf numFmtId="2" fontId="2" fillId="0" borderId="40" xfId="0" applyNumberFormat="1" applyFont="1" applyBorder="1" applyAlignment="1" applyProtection="1">
      <alignment horizontal="center" wrapText="1"/>
      <protection locked="0"/>
    </xf>
    <xf numFmtId="2" fontId="2" fillId="0" borderId="7" xfId="0" applyNumberFormat="1" applyFont="1" applyBorder="1" applyAlignment="1" applyProtection="1">
      <alignment horizontal="center" wrapText="1"/>
      <protection locked="0"/>
    </xf>
    <xf numFmtId="2" fontId="2" fillId="0" borderId="41" xfId="0" applyNumberFormat="1" applyFont="1" applyBorder="1" applyAlignment="1" applyProtection="1">
      <alignment horizontal="center" wrapText="1"/>
      <protection locked="0"/>
    </xf>
    <xf numFmtId="1" fontId="2" fillId="0" borderId="5" xfId="0" applyNumberFormat="1" applyFont="1" applyBorder="1" applyAlignment="1" applyProtection="1">
      <alignment horizontal="center" wrapText="1"/>
      <protection locked="0"/>
    </xf>
    <xf numFmtId="1" fontId="2" fillId="0" borderId="35" xfId="0" applyNumberFormat="1" applyFont="1" applyBorder="1" applyAlignment="1" applyProtection="1">
      <alignment horizontal="center" wrapText="1"/>
      <protection locked="0"/>
    </xf>
    <xf numFmtId="0" fontId="2" fillId="0" borderId="32" xfId="0" applyFont="1" applyBorder="1" applyAlignment="1" applyProtection="1">
      <alignment horizontal="right" vertical="center" wrapText="1"/>
      <protection locked="0"/>
    </xf>
    <xf numFmtId="0" fontId="2" fillId="0" borderId="33" xfId="0" applyFont="1" applyBorder="1" applyAlignment="1" applyProtection="1">
      <alignment horizontal="right" vertical="center" wrapText="1"/>
      <protection locked="0"/>
    </xf>
    <xf numFmtId="0" fontId="2" fillId="0" borderId="34" xfId="0" applyFont="1" applyBorder="1" applyAlignment="1" applyProtection="1">
      <alignment horizontal="right" vertical="center" wrapText="1"/>
      <protection locked="0"/>
    </xf>
    <xf numFmtId="1" fontId="2" fillId="0" borderId="6" xfId="0" applyNumberFormat="1" applyFont="1" applyBorder="1" applyAlignment="1" applyProtection="1">
      <alignment horizontal="center" wrapText="1"/>
      <protection locked="0"/>
    </xf>
    <xf numFmtId="1" fontId="2" fillId="0" borderId="40" xfId="0" applyNumberFormat="1" applyFont="1" applyBorder="1" applyAlignment="1" applyProtection="1">
      <alignment horizontal="center" wrapText="1"/>
      <protection locked="0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wrapText="1"/>
      <protection locked="0"/>
    </xf>
    <xf numFmtId="0" fontId="2" fillId="0" borderId="28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68" fontId="2" fillId="0" borderId="36" xfId="0" applyNumberFormat="1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 vertical="center" textRotation="90" wrapText="1"/>
      <protection locked="0"/>
    </xf>
    <xf numFmtId="0" fontId="5" fillId="0" borderId="37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1"/>
  <sheetViews>
    <sheetView tabSelected="1" topLeftCell="F1" zoomScaleNormal="100" zoomScaleSheetLayoutView="85" workbookViewId="0">
      <selection activeCell="AA6" sqref="AA6"/>
    </sheetView>
  </sheetViews>
  <sheetFormatPr defaultRowHeight="15" x14ac:dyDescent="0.25"/>
  <cols>
    <col min="1" max="1" width="4.85546875" style="1" customWidth="1"/>
    <col min="2" max="13" width="7.5703125" style="1" customWidth="1"/>
    <col min="14" max="16" width="7.42578125" style="1" customWidth="1"/>
    <col min="17" max="17" width="8.7109375" style="1" customWidth="1"/>
    <col min="18" max="18" width="9.140625" style="1" customWidth="1"/>
    <col min="19" max="19" width="7.42578125" style="1" customWidth="1"/>
    <col min="20" max="20" width="8.5703125" style="1" customWidth="1"/>
    <col min="21" max="22" width="7.42578125" style="1" customWidth="1"/>
    <col min="23" max="23" width="8" style="1" customWidth="1"/>
    <col min="24" max="28" width="7.42578125" style="1" customWidth="1"/>
    <col min="29" max="29" width="11.28515625" style="1" customWidth="1"/>
    <col min="30" max="30" width="9.140625" style="1" hidden="1" customWidth="1"/>
    <col min="31" max="31" width="7.5703125" style="1" hidden="1" customWidth="1"/>
    <col min="32" max="32" width="9.5703125" style="1" hidden="1" customWidth="1"/>
    <col min="33" max="33" width="7.5703125" style="1" hidden="1" customWidth="1"/>
    <col min="34" max="34" width="10.28515625" style="1" hidden="1" customWidth="1"/>
    <col min="35" max="36" width="9.140625" style="1" hidden="1" customWidth="1"/>
    <col min="37" max="38" width="0" style="1" hidden="1" customWidth="1"/>
    <col min="39" max="16384" width="9.140625" style="1"/>
  </cols>
  <sheetData>
    <row r="1" spans="1:36" ht="15.75" x14ac:dyDescent="0.25">
      <c r="A1" s="21" t="s">
        <v>40</v>
      </c>
      <c r="B1" s="2"/>
      <c r="C1" s="2"/>
      <c r="D1" s="2"/>
      <c r="K1" s="82" t="s">
        <v>71</v>
      </c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</row>
    <row r="2" spans="1:36" ht="15.75" x14ac:dyDescent="0.25">
      <c r="A2" s="21" t="s">
        <v>41</v>
      </c>
      <c r="B2" s="2"/>
      <c r="C2" s="11"/>
      <c r="D2" s="2"/>
      <c r="F2" s="2"/>
      <c r="G2" s="2"/>
      <c r="H2" s="2"/>
      <c r="I2" s="2"/>
      <c r="J2" s="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</row>
    <row r="3" spans="1:36" ht="16.5" customHeight="1" x14ac:dyDescent="0.25">
      <c r="A3" s="21" t="s">
        <v>47</v>
      </c>
      <c r="C3" s="3"/>
      <c r="F3" s="2"/>
      <c r="G3" s="2"/>
      <c r="H3" s="2"/>
      <c r="I3" s="2"/>
      <c r="J3" s="2"/>
      <c r="K3" s="99" t="s">
        <v>72</v>
      </c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</row>
    <row r="4" spans="1:36" ht="18.75" x14ac:dyDescent="0.25">
      <c r="A4" s="22" t="s">
        <v>17</v>
      </c>
      <c r="G4" s="2"/>
      <c r="H4" s="2"/>
      <c r="I4" s="2"/>
      <c r="K4" s="99" t="s">
        <v>74</v>
      </c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</row>
    <row r="5" spans="1:36" ht="15.75" x14ac:dyDescent="0.25">
      <c r="A5" s="21" t="s">
        <v>55</v>
      </c>
      <c r="G5" s="2"/>
      <c r="H5" s="2"/>
      <c r="I5" s="2"/>
      <c r="K5" s="99" t="s">
        <v>56</v>
      </c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</row>
    <row r="6" spans="1:36" ht="15.75" x14ac:dyDescent="0.25">
      <c r="A6" s="21" t="s">
        <v>48</v>
      </c>
      <c r="F6" s="2"/>
      <c r="G6" s="2"/>
      <c r="H6" s="2"/>
    </row>
    <row r="7" spans="1:36" ht="7.5" customHeight="1" thickBot="1" x14ac:dyDescent="0.3"/>
    <row r="8" spans="1:36" ht="26.25" customHeight="1" thickBot="1" x14ac:dyDescent="0.3">
      <c r="A8" s="93" t="s">
        <v>0</v>
      </c>
      <c r="B8" s="83" t="s">
        <v>1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5"/>
      <c r="N8" s="83" t="s">
        <v>44</v>
      </c>
      <c r="O8" s="95"/>
      <c r="P8" s="95"/>
      <c r="Q8" s="95"/>
      <c r="R8" s="95"/>
      <c r="S8" s="95"/>
      <c r="T8" s="95"/>
      <c r="U8" s="95"/>
      <c r="V8" s="95"/>
      <c r="W8" s="96"/>
      <c r="X8" s="73" t="s">
        <v>21</v>
      </c>
      <c r="Y8" s="71" t="s">
        <v>2</v>
      </c>
      <c r="Z8" s="97" t="s">
        <v>14</v>
      </c>
      <c r="AA8" s="97" t="s">
        <v>15</v>
      </c>
      <c r="AB8" s="69" t="s">
        <v>16</v>
      </c>
      <c r="AC8" s="93" t="s">
        <v>13</v>
      </c>
    </row>
    <row r="9" spans="1:36" ht="16.5" customHeight="1" thickBot="1" x14ac:dyDescent="0.3">
      <c r="A9" s="120"/>
      <c r="B9" s="86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90" t="s">
        <v>22</v>
      </c>
      <c r="O9" s="15" t="s">
        <v>24</v>
      </c>
      <c r="P9" s="15"/>
      <c r="Q9" s="15"/>
      <c r="R9" s="15"/>
      <c r="S9" s="15"/>
      <c r="T9" s="15"/>
      <c r="U9" s="15"/>
      <c r="V9" s="15" t="s">
        <v>25</v>
      </c>
      <c r="W9" s="17"/>
      <c r="X9" s="74"/>
      <c r="Y9" s="72"/>
      <c r="Z9" s="98"/>
      <c r="AA9" s="98"/>
      <c r="AB9" s="70"/>
      <c r="AC9" s="94"/>
    </row>
    <row r="10" spans="1:36" ht="15" customHeight="1" x14ac:dyDescent="0.25">
      <c r="A10" s="121"/>
      <c r="B10" s="76" t="s">
        <v>28</v>
      </c>
      <c r="C10" s="78" t="s">
        <v>29</v>
      </c>
      <c r="D10" s="78" t="s">
        <v>30</v>
      </c>
      <c r="E10" s="78" t="s">
        <v>35</v>
      </c>
      <c r="F10" s="78" t="s">
        <v>36</v>
      </c>
      <c r="G10" s="78" t="s">
        <v>33</v>
      </c>
      <c r="H10" s="78" t="s">
        <v>37</v>
      </c>
      <c r="I10" s="78" t="s">
        <v>34</v>
      </c>
      <c r="J10" s="78" t="s">
        <v>32</v>
      </c>
      <c r="K10" s="78" t="s">
        <v>31</v>
      </c>
      <c r="L10" s="78" t="s">
        <v>38</v>
      </c>
      <c r="M10" s="80" t="s">
        <v>39</v>
      </c>
      <c r="N10" s="91"/>
      <c r="O10" s="73" t="s">
        <v>26</v>
      </c>
      <c r="P10" s="88" t="s">
        <v>7</v>
      </c>
      <c r="Q10" s="69" t="s">
        <v>8</v>
      </c>
      <c r="R10" s="76" t="s">
        <v>27</v>
      </c>
      <c r="S10" s="78" t="s">
        <v>9</v>
      </c>
      <c r="T10" s="80" t="s">
        <v>10</v>
      </c>
      <c r="U10" s="76" t="s">
        <v>23</v>
      </c>
      <c r="V10" s="78" t="s">
        <v>11</v>
      </c>
      <c r="W10" s="80" t="s">
        <v>12</v>
      </c>
      <c r="X10" s="75"/>
      <c r="Y10" s="72"/>
      <c r="Z10" s="98"/>
      <c r="AA10" s="98"/>
      <c r="AB10" s="70"/>
      <c r="AC10" s="94"/>
    </row>
    <row r="11" spans="1:36" ht="92.25" customHeight="1" x14ac:dyDescent="0.25">
      <c r="A11" s="121"/>
      <c r="B11" s="77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81"/>
      <c r="N11" s="92"/>
      <c r="O11" s="74"/>
      <c r="P11" s="89"/>
      <c r="Q11" s="70"/>
      <c r="R11" s="77"/>
      <c r="S11" s="79"/>
      <c r="T11" s="81"/>
      <c r="U11" s="77"/>
      <c r="V11" s="79"/>
      <c r="W11" s="81"/>
      <c r="X11" s="75"/>
      <c r="Y11" s="72"/>
      <c r="Z11" s="98"/>
      <c r="AA11" s="98"/>
      <c r="AB11" s="70"/>
      <c r="AC11" s="94"/>
      <c r="AF11" s="28" t="s">
        <v>42</v>
      </c>
      <c r="AG11" s="29" t="s">
        <v>43</v>
      </c>
      <c r="AI11" s="39" t="s">
        <v>45</v>
      </c>
      <c r="AJ11" s="42" t="s">
        <v>46</v>
      </c>
    </row>
    <row r="12" spans="1:36" ht="15.75" customHeight="1" x14ac:dyDescent="0.25">
      <c r="A12" s="44">
        <v>1</v>
      </c>
      <c r="B12" s="6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62"/>
      <c r="N12" s="18"/>
      <c r="O12" s="49">
        <v>8241</v>
      </c>
      <c r="P12" s="34">
        <v>34.5</v>
      </c>
      <c r="Q12" s="20">
        <f>IF(P12&gt;0,P12/3.6,"")</f>
        <v>9.5833333333333339</v>
      </c>
      <c r="R12" s="36">
        <v>9130</v>
      </c>
      <c r="S12" s="34">
        <v>38.229999999999997</v>
      </c>
      <c r="T12" s="16">
        <f>IF(S12&gt;0,S12/3.6,"")</f>
        <v>10.619444444444444</v>
      </c>
      <c r="U12" s="36"/>
      <c r="V12" s="34"/>
      <c r="W12" s="16" t="str">
        <f>IF(V12&gt;0,V12/3.6,"")</f>
        <v/>
      </c>
      <c r="X12" s="52"/>
      <c r="Y12" s="38"/>
      <c r="Z12" s="33"/>
      <c r="AA12" s="33"/>
      <c r="AB12" s="33"/>
      <c r="AC12" s="45">
        <f>AF12+AG12</f>
        <v>425.8766</v>
      </c>
      <c r="AD12" s="12">
        <f t="shared" ref="AD12:AD42" si="0">SUM(B12:M12)+$K$43+$N$43</f>
        <v>0</v>
      </c>
      <c r="AE12" s="13" t="str">
        <f>IF(AD12=100,"ОК"," ")</f>
        <v xml:space="preserve"> </v>
      </c>
      <c r="AF12" s="30">
        <f>AH12/1000</f>
        <v>425.8766</v>
      </c>
      <c r="AG12" s="30"/>
      <c r="AH12" s="53">
        <v>425876.6</v>
      </c>
      <c r="AI12" s="40"/>
      <c r="AJ12" s="41"/>
    </row>
    <row r="13" spans="1:36" ht="15.75" customHeight="1" x14ac:dyDescent="0.25">
      <c r="A13" s="44">
        <v>2</v>
      </c>
      <c r="B13" s="6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62"/>
      <c r="N13" s="18"/>
      <c r="O13" s="49">
        <v>8241</v>
      </c>
      <c r="P13" s="34">
        <v>34.5</v>
      </c>
      <c r="Q13" s="20">
        <f>IF(P13&gt;0,P13/3.6,"")</f>
        <v>9.5833333333333339</v>
      </c>
      <c r="R13" s="36">
        <v>9130</v>
      </c>
      <c r="S13" s="34">
        <v>38.229999999999997</v>
      </c>
      <c r="T13" s="16">
        <f>IF(S13&gt;0,S13/3.6,"")</f>
        <v>10.619444444444444</v>
      </c>
      <c r="U13" s="36"/>
      <c r="V13" s="34"/>
      <c r="W13" s="16" t="str">
        <f t="shared" ref="W13:W42" si="1">IF(V13&gt;0,V13/3.6,"")</f>
        <v/>
      </c>
      <c r="X13" s="52"/>
      <c r="Y13" s="38"/>
      <c r="Z13" s="33"/>
      <c r="AA13" s="33"/>
      <c r="AB13" s="33"/>
      <c r="AC13" s="45">
        <f t="shared" ref="AC13:AC42" si="2">AF13+AG13</f>
        <v>415.09399999999999</v>
      </c>
      <c r="AD13" s="12">
        <f t="shared" si="0"/>
        <v>0</v>
      </c>
      <c r="AE13" s="13" t="str">
        <f>IF(AD13=100,"ОК"," ")</f>
        <v xml:space="preserve"> </v>
      </c>
      <c r="AF13" s="30">
        <f t="shared" ref="AF13:AF42" si="3">AH13/1000</f>
        <v>415.09399999999999</v>
      </c>
      <c r="AG13" s="30"/>
      <c r="AH13" s="53">
        <v>415094</v>
      </c>
      <c r="AI13" s="40"/>
      <c r="AJ13" s="41"/>
    </row>
    <row r="14" spans="1:36" ht="15.75" customHeight="1" x14ac:dyDescent="0.25">
      <c r="A14" s="44">
        <v>3</v>
      </c>
      <c r="B14" s="6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62"/>
      <c r="N14" s="18"/>
      <c r="O14" s="49">
        <v>8241</v>
      </c>
      <c r="P14" s="34">
        <v>34.5</v>
      </c>
      <c r="Q14" s="20">
        <f>IF(P14&gt;0,P14/3.6,"")</f>
        <v>9.5833333333333339</v>
      </c>
      <c r="R14" s="36">
        <v>9130</v>
      </c>
      <c r="S14" s="34">
        <v>38.229999999999997</v>
      </c>
      <c r="T14" s="16">
        <f>IF(S14&gt;0,S14/3.6,"")</f>
        <v>10.619444444444444</v>
      </c>
      <c r="U14" s="36"/>
      <c r="V14" s="34"/>
      <c r="W14" s="16" t="str">
        <f t="shared" si="1"/>
        <v/>
      </c>
      <c r="X14" s="52"/>
      <c r="Y14" s="38"/>
      <c r="Z14" s="33"/>
      <c r="AA14" s="33"/>
      <c r="AB14" s="33"/>
      <c r="AC14" s="45">
        <f t="shared" si="2"/>
        <v>394.06630000000007</v>
      </c>
      <c r="AD14" s="12">
        <f t="shared" si="0"/>
        <v>0</v>
      </c>
      <c r="AE14" s="13" t="str">
        <f>IF(AD14=100,"ОК"," ")</f>
        <v xml:space="preserve"> </v>
      </c>
      <c r="AF14" s="30">
        <f t="shared" si="3"/>
        <v>394.06630000000007</v>
      </c>
      <c r="AG14" s="30"/>
      <c r="AH14" s="53">
        <v>394066.30000000005</v>
      </c>
      <c r="AI14" s="41">
        <v>0.57969999999999999</v>
      </c>
      <c r="AJ14" s="41">
        <v>26</v>
      </c>
    </row>
    <row r="15" spans="1:36" ht="15.75" customHeight="1" x14ac:dyDescent="0.25">
      <c r="A15" s="44">
        <v>4</v>
      </c>
      <c r="B15" s="6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62"/>
      <c r="N15" s="18"/>
      <c r="O15" s="49">
        <v>8241</v>
      </c>
      <c r="P15" s="34">
        <v>34.5</v>
      </c>
      <c r="Q15" s="20">
        <f>IF(P15&gt;0,P15/3.6,"")</f>
        <v>9.5833333333333339</v>
      </c>
      <c r="R15" s="36">
        <v>9130</v>
      </c>
      <c r="S15" s="34">
        <v>38.229999999999997</v>
      </c>
      <c r="T15" s="16">
        <f>IF(S15&gt;0,S15/3.6,"")</f>
        <v>10.619444444444444</v>
      </c>
      <c r="U15" s="36"/>
      <c r="V15" s="34"/>
      <c r="W15" s="16" t="str">
        <f t="shared" si="1"/>
        <v/>
      </c>
      <c r="X15" s="52"/>
      <c r="Y15" s="38"/>
      <c r="Z15" s="33"/>
      <c r="AA15" s="33"/>
      <c r="AB15" s="33"/>
      <c r="AC15" s="45">
        <f t="shared" si="2"/>
        <v>393.18039999999996</v>
      </c>
      <c r="AD15" s="12">
        <f t="shared" si="0"/>
        <v>0</v>
      </c>
      <c r="AE15" s="13" t="str">
        <f t="shared" ref="AE15:AE42" si="4">IF(AD15=100,"ОК"," ")</f>
        <v xml:space="preserve"> </v>
      </c>
      <c r="AF15" s="30">
        <f t="shared" si="3"/>
        <v>393.18039999999996</v>
      </c>
      <c r="AG15" s="30"/>
      <c r="AH15" s="53">
        <v>393180.39999999997</v>
      </c>
      <c r="AI15" s="41">
        <v>0.57950000000000002</v>
      </c>
      <c r="AJ15" s="41">
        <v>26</v>
      </c>
    </row>
    <row r="16" spans="1:36" ht="15.75" customHeight="1" x14ac:dyDescent="0.25">
      <c r="A16" s="44">
        <v>5</v>
      </c>
      <c r="B16" s="63">
        <v>91.542000000000002</v>
      </c>
      <c r="C16" s="59">
        <v>4.1239999999999997</v>
      </c>
      <c r="D16" s="59">
        <v>1.0720000000000001</v>
      </c>
      <c r="E16" s="59">
        <v>0.121</v>
      </c>
      <c r="F16" s="59">
        <v>0.193</v>
      </c>
      <c r="G16" s="59">
        <v>4.0000000000000001E-3</v>
      </c>
      <c r="H16" s="59">
        <v>4.7E-2</v>
      </c>
      <c r="I16" s="59">
        <v>3.9E-2</v>
      </c>
      <c r="J16" s="59">
        <v>5.1999999999999998E-2</v>
      </c>
      <c r="K16" s="59">
        <v>1E-3</v>
      </c>
      <c r="L16" s="59">
        <v>1.4510000000000001</v>
      </c>
      <c r="M16" s="64">
        <v>1.3540000000000001</v>
      </c>
      <c r="N16" s="58">
        <v>0.73719999999999997</v>
      </c>
      <c r="O16" s="54">
        <v>8248</v>
      </c>
      <c r="P16" s="55">
        <v>34.53</v>
      </c>
      <c r="Q16" s="20">
        <f t="shared" ref="Q16:Q30" si="5">IF(P16&gt;0,P16/3.6,"")</f>
        <v>9.5916666666666668</v>
      </c>
      <c r="R16" s="54">
        <v>9138</v>
      </c>
      <c r="S16" s="55">
        <v>38.26</v>
      </c>
      <c r="T16" s="16">
        <f t="shared" ref="T16:T30" si="6">IF(S16&gt;0,S16/3.6,"")</f>
        <v>10.627777777777776</v>
      </c>
      <c r="U16" s="50" t="s">
        <v>57</v>
      </c>
      <c r="V16" s="46" t="s">
        <v>58</v>
      </c>
      <c r="W16" s="16">
        <f t="shared" si="1"/>
        <v>13.583333333333332</v>
      </c>
      <c r="X16" s="47" t="s">
        <v>59</v>
      </c>
      <c r="Y16" s="38"/>
      <c r="Z16" s="33"/>
      <c r="AA16" s="33"/>
      <c r="AB16" s="33"/>
      <c r="AC16" s="45">
        <f t="shared" si="2"/>
        <v>415.26</v>
      </c>
      <c r="AD16" s="12">
        <f t="shared" si="0"/>
        <v>100</v>
      </c>
      <c r="AE16" s="13" t="str">
        <f t="shared" si="4"/>
        <v>ОК</v>
      </c>
      <c r="AF16" s="30">
        <f t="shared" si="3"/>
        <v>415.26</v>
      </c>
      <c r="AG16" s="30"/>
      <c r="AH16" s="53">
        <v>415260</v>
      </c>
      <c r="AI16" s="41">
        <v>0.58230000000000004</v>
      </c>
      <c r="AJ16" s="41">
        <v>25</v>
      </c>
    </row>
    <row r="17" spans="1:36" ht="15.75" customHeight="1" x14ac:dyDescent="0.25">
      <c r="A17" s="44">
        <v>6</v>
      </c>
      <c r="B17" s="6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62"/>
      <c r="N17" s="18"/>
      <c r="O17" s="54">
        <v>8248</v>
      </c>
      <c r="P17" s="55">
        <v>34.53</v>
      </c>
      <c r="Q17" s="20">
        <f t="shared" ref="Q17:Q18" si="7">IF(P17&gt;0,P17/3.6,"")</f>
        <v>9.5916666666666668</v>
      </c>
      <c r="R17" s="54">
        <v>9138</v>
      </c>
      <c r="S17" s="55">
        <v>38.26</v>
      </c>
      <c r="T17" s="16">
        <f t="shared" ref="T17:T18" si="8">IF(S17&gt;0,S17/3.6,"")</f>
        <v>10.627777777777776</v>
      </c>
      <c r="U17" s="36"/>
      <c r="V17" s="34"/>
      <c r="W17" s="16" t="str">
        <f t="shared" si="1"/>
        <v/>
      </c>
      <c r="X17" s="52"/>
      <c r="Y17" s="38"/>
      <c r="Z17" s="33"/>
      <c r="AA17" s="33"/>
      <c r="AB17" s="33"/>
      <c r="AC17" s="45">
        <f t="shared" si="2"/>
        <v>415.91140000000001</v>
      </c>
      <c r="AD17" s="12">
        <f t="shared" si="0"/>
        <v>0</v>
      </c>
      <c r="AE17" s="13" t="str">
        <f t="shared" si="4"/>
        <v xml:space="preserve"> </v>
      </c>
      <c r="AF17" s="30">
        <f t="shared" si="3"/>
        <v>415.91140000000001</v>
      </c>
      <c r="AG17" s="30"/>
      <c r="AH17" s="53">
        <v>415911.4</v>
      </c>
      <c r="AI17" s="41">
        <v>0.58220000000000005</v>
      </c>
      <c r="AJ17" s="41">
        <v>15</v>
      </c>
    </row>
    <row r="18" spans="1:36" ht="15.75" customHeight="1" x14ac:dyDescent="0.25">
      <c r="A18" s="44">
        <v>7</v>
      </c>
      <c r="B18" s="6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62"/>
      <c r="N18" s="18"/>
      <c r="O18" s="54">
        <v>8248</v>
      </c>
      <c r="P18" s="55">
        <v>34.53</v>
      </c>
      <c r="Q18" s="20">
        <f t="shared" si="7"/>
        <v>9.5916666666666668</v>
      </c>
      <c r="R18" s="54">
        <v>9138</v>
      </c>
      <c r="S18" s="55">
        <v>38.26</v>
      </c>
      <c r="T18" s="16">
        <f t="shared" si="8"/>
        <v>10.627777777777776</v>
      </c>
      <c r="U18" s="36"/>
      <c r="V18" s="34"/>
      <c r="W18" s="16" t="str">
        <f t="shared" si="1"/>
        <v/>
      </c>
      <c r="X18" s="52"/>
      <c r="Y18" s="38"/>
      <c r="Z18" s="33"/>
      <c r="AA18" s="33"/>
      <c r="AB18" s="33"/>
      <c r="AC18" s="45">
        <f t="shared" si="2"/>
        <v>451.53139999999996</v>
      </c>
      <c r="AD18" s="12">
        <f t="shared" si="0"/>
        <v>0</v>
      </c>
      <c r="AE18" s="13" t="str">
        <f t="shared" si="4"/>
        <v xml:space="preserve"> </v>
      </c>
      <c r="AF18" s="30">
        <f t="shared" si="3"/>
        <v>451.53139999999996</v>
      </c>
      <c r="AG18" s="30"/>
      <c r="AH18" s="53">
        <v>451531.39999999997</v>
      </c>
      <c r="AI18" s="41">
        <v>0.58199999999999996</v>
      </c>
      <c r="AJ18" s="41">
        <v>15</v>
      </c>
    </row>
    <row r="19" spans="1:36" ht="15.75" customHeight="1" x14ac:dyDescent="0.25">
      <c r="A19" s="44">
        <v>8</v>
      </c>
      <c r="B19" s="6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62"/>
      <c r="N19" s="18"/>
      <c r="O19" s="54">
        <v>8248</v>
      </c>
      <c r="P19" s="55">
        <v>34.53</v>
      </c>
      <c r="Q19" s="20">
        <f t="shared" ref="Q19:Q20" si="9">IF(P19&gt;0,P19/3.6,"")</f>
        <v>9.5916666666666668</v>
      </c>
      <c r="R19" s="54">
        <v>9138</v>
      </c>
      <c r="S19" s="55">
        <v>38.26</v>
      </c>
      <c r="T19" s="16">
        <f t="shared" ref="T19:T20" si="10">IF(S19&gt;0,S19/3.6,"")</f>
        <v>10.627777777777776</v>
      </c>
      <c r="U19" s="36"/>
      <c r="V19" s="34"/>
      <c r="W19" s="16" t="str">
        <f t="shared" si="1"/>
        <v/>
      </c>
      <c r="X19" s="52"/>
      <c r="Y19" s="38"/>
      <c r="Z19" s="33"/>
      <c r="AA19" s="33"/>
      <c r="AB19" s="33"/>
      <c r="AC19" s="45">
        <f t="shared" si="2"/>
        <v>429.4042</v>
      </c>
      <c r="AD19" s="12">
        <f t="shared" si="0"/>
        <v>0</v>
      </c>
      <c r="AE19" s="13" t="str">
        <f t="shared" si="4"/>
        <v xml:space="preserve"> </v>
      </c>
      <c r="AF19" s="30">
        <f t="shared" si="3"/>
        <v>429.4042</v>
      </c>
      <c r="AG19" s="30"/>
      <c r="AH19" s="53">
        <v>429404.2</v>
      </c>
      <c r="AI19" s="41"/>
      <c r="AJ19" s="41"/>
    </row>
    <row r="20" spans="1:36" ht="15.75" customHeight="1" x14ac:dyDescent="0.25">
      <c r="A20" s="44">
        <v>9</v>
      </c>
      <c r="B20" s="6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62"/>
      <c r="N20" s="18"/>
      <c r="O20" s="54">
        <v>8248</v>
      </c>
      <c r="P20" s="55">
        <v>34.53</v>
      </c>
      <c r="Q20" s="20">
        <f t="shared" si="9"/>
        <v>9.5916666666666668</v>
      </c>
      <c r="R20" s="54">
        <v>9138</v>
      </c>
      <c r="S20" s="55">
        <v>38.26</v>
      </c>
      <c r="T20" s="16">
        <f t="shared" si="10"/>
        <v>10.627777777777776</v>
      </c>
      <c r="U20" s="36"/>
      <c r="V20" s="34"/>
      <c r="W20" s="16" t="str">
        <f t="shared" si="1"/>
        <v/>
      </c>
      <c r="X20" s="52"/>
      <c r="Y20" s="38"/>
      <c r="Z20" s="33"/>
      <c r="AA20" s="33"/>
      <c r="AB20" s="33"/>
      <c r="AC20" s="45">
        <f t="shared" si="2"/>
        <v>382.63219999999995</v>
      </c>
      <c r="AD20" s="12">
        <f t="shared" si="0"/>
        <v>0</v>
      </c>
      <c r="AE20" s="13" t="str">
        <f t="shared" si="4"/>
        <v xml:space="preserve"> </v>
      </c>
      <c r="AF20" s="30">
        <f t="shared" si="3"/>
        <v>382.63219999999995</v>
      </c>
      <c r="AG20" s="30"/>
      <c r="AH20" s="53">
        <v>382632.19999999995</v>
      </c>
      <c r="AI20" s="41"/>
      <c r="AJ20" s="41"/>
    </row>
    <row r="21" spans="1:36" ht="15.75" customHeight="1" x14ac:dyDescent="0.25">
      <c r="A21" s="44">
        <v>10</v>
      </c>
      <c r="B21" s="6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62"/>
      <c r="N21" s="18"/>
      <c r="O21" s="54">
        <v>8248</v>
      </c>
      <c r="P21" s="55">
        <v>34.53</v>
      </c>
      <c r="Q21" s="20">
        <f t="shared" ref="Q21:Q22" si="11">IF(P21&gt;0,P21/3.6,"")</f>
        <v>9.5916666666666668</v>
      </c>
      <c r="R21" s="54">
        <v>9138</v>
      </c>
      <c r="S21" s="55">
        <v>38.26</v>
      </c>
      <c r="T21" s="16">
        <f t="shared" ref="T21:T22" si="12">IF(S21&gt;0,S21/3.6,"")</f>
        <v>10.627777777777776</v>
      </c>
      <c r="U21" s="36"/>
      <c r="V21" s="34"/>
      <c r="W21" s="16" t="str">
        <f t="shared" si="1"/>
        <v/>
      </c>
      <c r="X21" s="52"/>
      <c r="Y21" s="38"/>
      <c r="Z21" s="33"/>
      <c r="AA21" s="33"/>
      <c r="AB21" s="33"/>
      <c r="AC21" s="45">
        <f t="shared" si="2"/>
        <v>343.21910000000003</v>
      </c>
      <c r="AD21" s="12">
        <f t="shared" si="0"/>
        <v>0</v>
      </c>
      <c r="AE21" s="13" t="str">
        <f t="shared" si="4"/>
        <v xml:space="preserve"> </v>
      </c>
      <c r="AF21" s="30">
        <f t="shared" si="3"/>
        <v>343.21910000000003</v>
      </c>
      <c r="AG21" s="30"/>
      <c r="AH21" s="53">
        <v>343219.10000000003</v>
      </c>
      <c r="AI21" s="41">
        <v>0.58140000000000003</v>
      </c>
      <c r="AJ21" s="41">
        <v>25</v>
      </c>
    </row>
    <row r="22" spans="1:36" ht="15.75" customHeight="1" x14ac:dyDescent="0.25">
      <c r="A22" s="44">
        <v>11</v>
      </c>
      <c r="B22" s="6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62"/>
      <c r="N22" s="18"/>
      <c r="O22" s="54">
        <v>8248</v>
      </c>
      <c r="P22" s="55">
        <v>34.53</v>
      </c>
      <c r="Q22" s="20">
        <f t="shared" si="11"/>
        <v>9.5916666666666668</v>
      </c>
      <c r="R22" s="54">
        <v>9138</v>
      </c>
      <c r="S22" s="55">
        <v>38.26</v>
      </c>
      <c r="T22" s="16">
        <f t="shared" si="12"/>
        <v>10.627777777777776</v>
      </c>
      <c r="U22" s="36"/>
      <c r="V22" s="34"/>
      <c r="W22" s="16" t="str">
        <f t="shared" si="1"/>
        <v/>
      </c>
      <c r="X22" s="52"/>
      <c r="Y22" s="38"/>
      <c r="Z22" s="33"/>
      <c r="AA22" s="33"/>
      <c r="AB22" s="33"/>
      <c r="AC22" s="45">
        <f t="shared" si="2"/>
        <v>376.02420000000001</v>
      </c>
      <c r="AD22" s="12">
        <f t="shared" si="0"/>
        <v>0</v>
      </c>
      <c r="AE22" s="13" t="str">
        <f t="shared" si="4"/>
        <v xml:space="preserve"> </v>
      </c>
      <c r="AF22" s="30">
        <f t="shared" si="3"/>
        <v>376.02420000000001</v>
      </c>
      <c r="AG22" s="30"/>
      <c r="AH22" s="53">
        <v>376024.2</v>
      </c>
      <c r="AI22" s="41">
        <v>0.58089999999999997</v>
      </c>
      <c r="AJ22" s="41">
        <v>25</v>
      </c>
    </row>
    <row r="23" spans="1:36" ht="15.75" customHeight="1" x14ac:dyDescent="0.25">
      <c r="A23" s="44">
        <v>12</v>
      </c>
      <c r="B23" s="6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62"/>
      <c r="N23" s="18"/>
      <c r="O23" s="54">
        <v>8248</v>
      </c>
      <c r="P23" s="55">
        <v>34.53</v>
      </c>
      <c r="Q23" s="20">
        <f t="shared" ref="Q23" si="13">IF(P23&gt;0,P23/3.6,"")</f>
        <v>9.5916666666666668</v>
      </c>
      <c r="R23" s="54">
        <v>9138</v>
      </c>
      <c r="S23" s="55">
        <v>38.26</v>
      </c>
      <c r="T23" s="16">
        <f t="shared" ref="T23" si="14">IF(S23&gt;0,S23/3.6,"")</f>
        <v>10.627777777777776</v>
      </c>
      <c r="U23" s="36"/>
      <c r="V23" s="34"/>
      <c r="W23" s="16" t="str">
        <f t="shared" si="1"/>
        <v/>
      </c>
      <c r="X23" s="52"/>
      <c r="Y23" s="38"/>
      <c r="Z23" s="33"/>
      <c r="AA23" s="33"/>
      <c r="AB23" s="33"/>
      <c r="AC23" s="45">
        <f t="shared" si="2"/>
        <v>397.84890000000001</v>
      </c>
      <c r="AD23" s="12">
        <f t="shared" si="0"/>
        <v>0</v>
      </c>
      <c r="AE23" s="13" t="str">
        <f t="shared" si="4"/>
        <v xml:space="preserve"> </v>
      </c>
      <c r="AF23" s="30">
        <f t="shared" si="3"/>
        <v>397.84890000000001</v>
      </c>
      <c r="AG23" s="30"/>
      <c r="AH23" s="53">
        <v>397848.9</v>
      </c>
      <c r="AI23" s="41">
        <v>0.5806</v>
      </c>
      <c r="AJ23" s="41">
        <v>25</v>
      </c>
    </row>
    <row r="24" spans="1:36" ht="15.75" customHeight="1" x14ac:dyDescent="0.25">
      <c r="A24" s="44">
        <v>13</v>
      </c>
      <c r="B24" s="63">
        <v>91.400999999999996</v>
      </c>
      <c r="C24" s="59">
        <v>4.181</v>
      </c>
      <c r="D24" s="59">
        <v>1.07</v>
      </c>
      <c r="E24" s="59">
        <v>0.121</v>
      </c>
      <c r="F24" s="59">
        <v>0.19900000000000001</v>
      </c>
      <c r="G24" s="59">
        <v>4.0000000000000001E-3</v>
      </c>
      <c r="H24" s="59">
        <v>0.05</v>
      </c>
      <c r="I24" s="59">
        <v>4.1000000000000002E-2</v>
      </c>
      <c r="J24" s="59">
        <v>6.3E-2</v>
      </c>
      <c r="K24" s="59">
        <v>1E-3</v>
      </c>
      <c r="L24" s="59">
        <v>1.4810000000000001</v>
      </c>
      <c r="M24" s="64">
        <v>1.3879999999999999</v>
      </c>
      <c r="N24" s="48" t="s">
        <v>60</v>
      </c>
      <c r="O24" s="54">
        <v>8252</v>
      </c>
      <c r="P24" s="55">
        <v>34.549999999999997</v>
      </c>
      <c r="Q24" s="20">
        <f t="shared" si="5"/>
        <v>9.5972222222222214</v>
      </c>
      <c r="R24" s="54">
        <v>9142</v>
      </c>
      <c r="S24" s="55">
        <v>38.28</v>
      </c>
      <c r="T24" s="16">
        <f t="shared" si="6"/>
        <v>10.633333333333333</v>
      </c>
      <c r="U24" s="50" t="s">
        <v>61</v>
      </c>
      <c r="V24" s="46" t="s">
        <v>62</v>
      </c>
      <c r="W24" s="16">
        <f t="shared" si="1"/>
        <v>13.577777777777778</v>
      </c>
      <c r="X24" s="47" t="s">
        <v>63</v>
      </c>
      <c r="Y24" s="38"/>
      <c r="Z24" s="33"/>
      <c r="AA24" s="33"/>
      <c r="AB24" s="33"/>
      <c r="AC24" s="45">
        <f t="shared" si="2"/>
        <v>429.94430000000006</v>
      </c>
      <c r="AD24" s="12">
        <f t="shared" si="0"/>
        <v>99.999999999999986</v>
      </c>
      <c r="AE24" s="13" t="str">
        <f t="shared" si="4"/>
        <v>ОК</v>
      </c>
      <c r="AF24" s="30">
        <f t="shared" si="3"/>
        <v>429.94430000000006</v>
      </c>
      <c r="AG24" s="30"/>
      <c r="AH24" s="53">
        <v>429944.30000000005</v>
      </c>
      <c r="AI24" s="41">
        <v>0.58030000000000004</v>
      </c>
      <c r="AJ24" s="41">
        <v>25</v>
      </c>
    </row>
    <row r="25" spans="1:36" ht="15.75" customHeight="1" x14ac:dyDescent="0.25">
      <c r="A25" s="44">
        <v>14</v>
      </c>
      <c r="B25" s="6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62"/>
      <c r="N25" s="18"/>
      <c r="O25" s="54">
        <v>8252</v>
      </c>
      <c r="P25" s="55">
        <v>34.549999999999997</v>
      </c>
      <c r="Q25" s="20">
        <f t="shared" ref="Q25:Q26" si="15">IF(P25&gt;0,P25/3.6,"")</f>
        <v>9.5972222222222214</v>
      </c>
      <c r="R25" s="54">
        <v>9142</v>
      </c>
      <c r="S25" s="55">
        <v>38.28</v>
      </c>
      <c r="T25" s="16">
        <f t="shared" ref="T25:T26" si="16">IF(S25&gt;0,S25/3.6,"")</f>
        <v>10.633333333333333</v>
      </c>
      <c r="U25" s="36"/>
      <c r="V25" s="34"/>
      <c r="W25" s="16" t="str">
        <f t="shared" si="1"/>
        <v/>
      </c>
      <c r="X25" s="52"/>
      <c r="Y25" s="38"/>
      <c r="Z25" s="33"/>
      <c r="AA25" s="33"/>
      <c r="AB25" s="33"/>
      <c r="AC25" s="45">
        <f t="shared" si="2"/>
        <v>428.03429999999997</v>
      </c>
      <c r="AD25" s="12">
        <f t="shared" si="0"/>
        <v>0</v>
      </c>
      <c r="AE25" s="13" t="str">
        <f t="shared" si="4"/>
        <v xml:space="preserve"> </v>
      </c>
      <c r="AF25" s="30">
        <f t="shared" si="3"/>
        <v>428.03429999999997</v>
      </c>
      <c r="AG25" s="30"/>
      <c r="AH25" s="53">
        <v>428034.3</v>
      </c>
      <c r="AI25" s="41"/>
      <c r="AJ25" s="41"/>
    </row>
    <row r="26" spans="1:36" ht="15.75" customHeight="1" x14ac:dyDescent="0.25">
      <c r="A26" s="44">
        <v>15</v>
      </c>
      <c r="B26" s="6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62"/>
      <c r="N26" s="18"/>
      <c r="O26" s="54">
        <v>8252</v>
      </c>
      <c r="P26" s="55">
        <v>34.549999999999997</v>
      </c>
      <c r="Q26" s="20">
        <f t="shared" si="15"/>
        <v>9.5972222222222214</v>
      </c>
      <c r="R26" s="54">
        <v>9142</v>
      </c>
      <c r="S26" s="55">
        <v>38.28</v>
      </c>
      <c r="T26" s="16">
        <f t="shared" si="16"/>
        <v>10.633333333333333</v>
      </c>
      <c r="U26" s="36"/>
      <c r="V26" s="34"/>
      <c r="W26" s="16" t="str">
        <f t="shared" ref="W26:W27" si="17">IF(V26&gt;0,V26/3.6,"")</f>
        <v/>
      </c>
      <c r="X26" s="52"/>
      <c r="Y26" s="38"/>
      <c r="Z26" s="33"/>
      <c r="AA26" s="33"/>
      <c r="AB26" s="33"/>
      <c r="AC26" s="45">
        <f t="shared" si="2"/>
        <v>427.81109999999995</v>
      </c>
      <c r="AD26" s="12">
        <f t="shared" si="0"/>
        <v>0</v>
      </c>
      <c r="AE26" s="13" t="str">
        <f t="shared" ref="AE26:AE27" si="18">IF(AD26=100,"ОК"," ")</f>
        <v xml:space="preserve"> </v>
      </c>
      <c r="AF26" s="30">
        <f t="shared" si="3"/>
        <v>427.81109999999995</v>
      </c>
      <c r="AG26" s="30"/>
      <c r="AH26" s="53">
        <v>427811.1</v>
      </c>
      <c r="AI26" s="41"/>
      <c r="AJ26" s="41"/>
    </row>
    <row r="27" spans="1:36" ht="15.75" customHeight="1" x14ac:dyDescent="0.25">
      <c r="A27" s="44">
        <v>16</v>
      </c>
      <c r="B27" s="6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62"/>
      <c r="N27" s="18"/>
      <c r="O27" s="54">
        <v>8252</v>
      </c>
      <c r="P27" s="55">
        <v>34.549999999999997</v>
      </c>
      <c r="Q27" s="20">
        <f t="shared" ref="Q27:Q28" si="19">IF(P27&gt;0,P27/3.6,"")</f>
        <v>9.5972222222222214</v>
      </c>
      <c r="R27" s="54">
        <v>9142</v>
      </c>
      <c r="S27" s="55">
        <v>38.28</v>
      </c>
      <c r="T27" s="16">
        <f t="shared" ref="T27:T28" si="20">IF(S27&gt;0,S27/3.6,"")</f>
        <v>10.633333333333333</v>
      </c>
      <c r="U27" s="36"/>
      <c r="V27" s="34"/>
      <c r="W27" s="16" t="str">
        <f t="shared" si="17"/>
        <v/>
      </c>
      <c r="X27" s="52"/>
      <c r="Y27" s="38"/>
      <c r="Z27" s="33"/>
      <c r="AA27" s="33"/>
      <c r="AB27" s="33"/>
      <c r="AC27" s="45">
        <f t="shared" si="2"/>
        <v>457.15960000000001</v>
      </c>
      <c r="AD27" s="12">
        <f t="shared" si="0"/>
        <v>0</v>
      </c>
      <c r="AE27" s="13" t="str">
        <f t="shared" si="18"/>
        <v xml:space="preserve"> </v>
      </c>
      <c r="AF27" s="30">
        <f t="shared" si="3"/>
        <v>457.15960000000001</v>
      </c>
      <c r="AG27" s="30"/>
      <c r="AH27" s="53">
        <v>457159.60000000003</v>
      </c>
      <c r="AI27" s="41"/>
      <c r="AJ27" s="41"/>
    </row>
    <row r="28" spans="1:36" ht="15.75" customHeight="1" x14ac:dyDescent="0.25">
      <c r="A28" s="44">
        <v>17</v>
      </c>
      <c r="B28" s="6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62"/>
      <c r="N28" s="18"/>
      <c r="O28" s="54">
        <v>8252</v>
      </c>
      <c r="P28" s="55">
        <v>34.549999999999997</v>
      </c>
      <c r="Q28" s="20">
        <f t="shared" si="19"/>
        <v>9.5972222222222214</v>
      </c>
      <c r="R28" s="54">
        <v>9142</v>
      </c>
      <c r="S28" s="55">
        <v>38.28</v>
      </c>
      <c r="T28" s="16">
        <f t="shared" si="20"/>
        <v>10.633333333333333</v>
      </c>
      <c r="U28" s="36"/>
      <c r="V28" s="34"/>
      <c r="W28" s="16" t="str">
        <f t="shared" si="1"/>
        <v/>
      </c>
      <c r="X28" s="52"/>
      <c r="Y28" s="38"/>
      <c r="Z28" s="33"/>
      <c r="AA28" s="33"/>
      <c r="AB28" s="33"/>
      <c r="AC28" s="45">
        <f t="shared" si="2"/>
        <v>474.74209999999999</v>
      </c>
      <c r="AD28" s="12">
        <f t="shared" si="0"/>
        <v>0</v>
      </c>
      <c r="AE28" s="13" t="str">
        <f t="shared" si="4"/>
        <v xml:space="preserve"> </v>
      </c>
      <c r="AF28" s="30">
        <f t="shared" si="3"/>
        <v>474.74209999999999</v>
      </c>
      <c r="AG28" s="30"/>
      <c r="AH28" s="53">
        <v>474742.1</v>
      </c>
      <c r="AI28" s="41">
        <v>0.57979999999999998</v>
      </c>
      <c r="AJ28" s="41">
        <v>24</v>
      </c>
    </row>
    <row r="29" spans="1:36" ht="15.75" customHeight="1" x14ac:dyDescent="0.25">
      <c r="A29" s="44">
        <v>18</v>
      </c>
      <c r="B29" s="6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62"/>
      <c r="N29" s="18"/>
      <c r="O29" s="54">
        <v>8252</v>
      </c>
      <c r="P29" s="55">
        <v>34.549999999999997</v>
      </c>
      <c r="Q29" s="20">
        <f t="shared" ref="Q29" si="21">IF(P29&gt;0,P29/3.6,"")</f>
        <v>9.5972222222222214</v>
      </c>
      <c r="R29" s="54">
        <v>9142</v>
      </c>
      <c r="S29" s="55">
        <v>38.28</v>
      </c>
      <c r="T29" s="16">
        <f t="shared" ref="T29" si="22">IF(S29&gt;0,S29/3.6,"")</f>
        <v>10.633333333333333</v>
      </c>
      <c r="U29" s="36"/>
      <c r="V29" s="34"/>
      <c r="W29" s="16" t="str">
        <f t="shared" si="1"/>
        <v/>
      </c>
      <c r="X29" s="52"/>
      <c r="Y29" s="38"/>
      <c r="Z29" s="33"/>
      <c r="AA29" s="33"/>
      <c r="AB29" s="33"/>
      <c r="AC29" s="45">
        <f t="shared" si="2"/>
        <v>428.5616</v>
      </c>
      <c r="AD29" s="12">
        <f t="shared" si="0"/>
        <v>0</v>
      </c>
      <c r="AE29" s="13" t="str">
        <f t="shared" si="4"/>
        <v xml:space="preserve"> </v>
      </c>
      <c r="AF29" s="30">
        <f t="shared" si="3"/>
        <v>428.5616</v>
      </c>
      <c r="AG29" s="30"/>
      <c r="AH29" s="53">
        <v>428561.6</v>
      </c>
      <c r="AI29" s="41">
        <v>0.57999999999999996</v>
      </c>
      <c r="AJ29" s="41">
        <v>24</v>
      </c>
    </row>
    <row r="30" spans="1:36" ht="15.75" customHeight="1" x14ac:dyDescent="0.25">
      <c r="A30" s="44">
        <v>19</v>
      </c>
      <c r="B30" s="63">
        <v>91.174000000000007</v>
      </c>
      <c r="C30" s="59">
        <v>4.2469999999999999</v>
      </c>
      <c r="D30" s="59">
        <v>1.093</v>
      </c>
      <c r="E30" s="59">
        <v>0.123</v>
      </c>
      <c r="F30" s="59">
        <v>0.20399999999999999</v>
      </c>
      <c r="G30" s="59">
        <v>5.0000000000000001E-3</v>
      </c>
      <c r="H30" s="59">
        <v>5.1999999999999998E-2</v>
      </c>
      <c r="I30" s="59">
        <v>4.3999999999999997E-2</v>
      </c>
      <c r="J30" s="59">
        <v>5.8000000000000003E-2</v>
      </c>
      <c r="K30" s="59">
        <v>1E-3</v>
      </c>
      <c r="L30" s="59">
        <v>1.5109999999999999</v>
      </c>
      <c r="M30" s="64">
        <v>1.488</v>
      </c>
      <c r="N30" s="48" t="s">
        <v>64</v>
      </c>
      <c r="O30" s="54">
        <v>8250</v>
      </c>
      <c r="P30" s="55">
        <v>34.54</v>
      </c>
      <c r="Q30" s="20">
        <f t="shared" si="5"/>
        <v>9.5944444444444432</v>
      </c>
      <c r="R30" s="54">
        <v>9139</v>
      </c>
      <c r="S30" s="55">
        <v>38.270000000000003</v>
      </c>
      <c r="T30" s="16">
        <f t="shared" si="6"/>
        <v>10.630555555555556</v>
      </c>
      <c r="U30" s="50" t="s">
        <v>65</v>
      </c>
      <c r="V30" s="46" t="s">
        <v>66</v>
      </c>
      <c r="W30" s="16">
        <f t="shared" si="1"/>
        <v>13.555555555555554</v>
      </c>
      <c r="X30" s="47" t="s">
        <v>59</v>
      </c>
      <c r="Y30" s="38"/>
      <c r="Z30" s="33"/>
      <c r="AA30" s="33"/>
      <c r="AB30" s="33"/>
      <c r="AC30" s="45">
        <f t="shared" si="2"/>
        <v>405.30790000000002</v>
      </c>
      <c r="AD30" s="12">
        <f t="shared" si="0"/>
        <v>100.00000000000001</v>
      </c>
      <c r="AE30" s="13" t="str">
        <f t="shared" si="4"/>
        <v>ОК</v>
      </c>
      <c r="AF30" s="30">
        <f t="shared" si="3"/>
        <v>405.30790000000002</v>
      </c>
      <c r="AG30" s="30"/>
      <c r="AH30" s="53">
        <v>405307.9</v>
      </c>
      <c r="AI30" s="41">
        <v>0.58009999999999995</v>
      </c>
      <c r="AJ30" s="41">
        <v>24</v>
      </c>
    </row>
    <row r="31" spans="1:36" ht="15.75" customHeight="1" x14ac:dyDescent="0.25">
      <c r="A31" s="44">
        <v>20</v>
      </c>
      <c r="B31" s="6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62"/>
      <c r="N31" s="18"/>
      <c r="O31" s="54">
        <v>8250</v>
      </c>
      <c r="P31" s="55">
        <v>34.54</v>
      </c>
      <c r="Q31" s="20">
        <f t="shared" ref="Q31:Q32" si="23">IF(P31&gt;0,P31/3.6,"")</f>
        <v>9.5944444444444432</v>
      </c>
      <c r="R31" s="54">
        <v>9139</v>
      </c>
      <c r="S31" s="55">
        <v>38.270000000000003</v>
      </c>
      <c r="T31" s="16">
        <f t="shared" ref="T31:T32" si="24">IF(S31&gt;0,S31/3.6,"")</f>
        <v>10.630555555555556</v>
      </c>
      <c r="U31" s="36"/>
      <c r="V31" s="34"/>
      <c r="W31" s="16" t="str">
        <f t="shared" si="1"/>
        <v/>
      </c>
      <c r="X31" s="52"/>
      <c r="Y31" s="38"/>
      <c r="Z31" s="33"/>
      <c r="AA31" s="33"/>
      <c r="AB31" s="33"/>
      <c r="AC31" s="45">
        <f t="shared" si="2"/>
        <v>371.4083</v>
      </c>
      <c r="AD31" s="12">
        <f t="shared" si="0"/>
        <v>0</v>
      </c>
      <c r="AE31" s="13" t="str">
        <f t="shared" si="4"/>
        <v xml:space="preserve"> </v>
      </c>
      <c r="AF31" s="30">
        <f t="shared" si="3"/>
        <v>371.4083</v>
      </c>
      <c r="AG31" s="30"/>
      <c r="AH31" s="53">
        <v>371408.3</v>
      </c>
      <c r="AI31" s="41">
        <v>0.57969999999999999</v>
      </c>
      <c r="AJ31" s="41">
        <v>24</v>
      </c>
    </row>
    <row r="32" spans="1:36" ht="15.75" customHeight="1" x14ac:dyDescent="0.25">
      <c r="A32" s="44">
        <v>21</v>
      </c>
      <c r="B32" s="6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62"/>
      <c r="N32" s="18"/>
      <c r="O32" s="54">
        <v>8250</v>
      </c>
      <c r="P32" s="55">
        <v>34.54</v>
      </c>
      <c r="Q32" s="20">
        <f t="shared" si="23"/>
        <v>9.5944444444444432</v>
      </c>
      <c r="R32" s="54">
        <v>9139</v>
      </c>
      <c r="S32" s="55">
        <v>38.270000000000003</v>
      </c>
      <c r="T32" s="16">
        <f t="shared" si="24"/>
        <v>10.630555555555556</v>
      </c>
      <c r="U32" s="36"/>
      <c r="V32" s="34"/>
      <c r="W32" s="16" t="str">
        <f t="shared" si="1"/>
        <v/>
      </c>
      <c r="X32" s="52"/>
      <c r="Y32" s="38"/>
      <c r="Z32" s="33"/>
      <c r="AA32" s="33"/>
      <c r="AB32" s="33"/>
      <c r="AC32" s="45">
        <f t="shared" si="2"/>
        <v>364.04720000000003</v>
      </c>
      <c r="AD32" s="12">
        <f t="shared" si="0"/>
        <v>0</v>
      </c>
      <c r="AE32" s="13" t="str">
        <f t="shared" si="4"/>
        <v xml:space="preserve"> </v>
      </c>
      <c r="AF32" s="30">
        <f t="shared" si="3"/>
        <v>364.04720000000003</v>
      </c>
      <c r="AG32" s="30"/>
      <c r="AH32" s="53">
        <v>364047.2</v>
      </c>
      <c r="AI32" s="41">
        <v>0.57999999999999996</v>
      </c>
      <c r="AJ32" s="41">
        <v>24</v>
      </c>
    </row>
    <row r="33" spans="1:36" ht="15.75" customHeight="1" x14ac:dyDescent="0.25">
      <c r="A33" s="44">
        <v>22</v>
      </c>
      <c r="B33" s="6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62"/>
      <c r="N33" s="18"/>
      <c r="O33" s="54">
        <v>8250</v>
      </c>
      <c r="P33" s="55">
        <v>34.54</v>
      </c>
      <c r="Q33" s="20">
        <f t="shared" ref="Q33:Q34" si="25">IF(P33&gt;0,P33/3.6,"")</f>
        <v>9.5944444444444432</v>
      </c>
      <c r="R33" s="54">
        <v>9139</v>
      </c>
      <c r="S33" s="55">
        <v>38.270000000000003</v>
      </c>
      <c r="T33" s="16">
        <f t="shared" ref="T33:T34" si="26">IF(S33&gt;0,S33/3.6,"")</f>
        <v>10.630555555555556</v>
      </c>
      <c r="U33" s="36"/>
      <c r="V33" s="34"/>
      <c r="W33" s="16" t="str">
        <f t="shared" si="1"/>
        <v/>
      </c>
      <c r="X33" s="52"/>
      <c r="Y33" s="38"/>
      <c r="Z33" s="33"/>
      <c r="AA33" s="33"/>
      <c r="AB33" s="33"/>
      <c r="AC33" s="45">
        <f t="shared" si="2"/>
        <v>331.49950000000001</v>
      </c>
      <c r="AD33" s="12">
        <f t="shared" si="0"/>
        <v>0</v>
      </c>
      <c r="AE33" s="13" t="str">
        <f t="shared" ref="AE33" si="27">IF(AD33=100,"ОК"," ")</f>
        <v xml:space="preserve"> </v>
      </c>
      <c r="AF33" s="30">
        <f t="shared" si="3"/>
        <v>331.49950000000001</v>
      </c>
      <c r="AG33" s="30"/>
      <c r="AH33" s="53">
        <v>331499.5</v>
      </c>
      <c r="AI33" s="41"/>
      <c r="AJ33" s="41"/>
    </row>
    <row r="34" spans="1:36" ht="15.75" customHeight="1" x14ac:dyDescent="0.25">
      <c r="A34" s="44">
        <v>23</v>
      </c>
      <c r="B34" s="61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62"/>
      <c r="N34" s="18"/>
      <c r="O34" s="54">
        <v>8250</v>
      </c>
      <c r="P34" s="55">
        <v>34.54</v>
      </c>
      <c r="Q34" s="20">
        <f t="shared" si="25"/>
        <v>9.5944444444444432</v>
      </c>
      <c r="R34" s="54">
        <v>9139</v>
      </c>
      <c r="S34" s="55">
        <v>38.270000000000003</v>
      </c>
      <c r="T34" s="16">
        <f t="shared" si="26"/>
        <v>10.630555555555556</v>
      </c>
      <c r="U34" s="36"/>
      <c r="V34" s="34"/>
      <c r="W34" s="16" t="str">
        <f t="shared" si="1"/>
        <v/>
      </c>
      <c r="X34" s="52"/>
      <c r="Y34" s="38"/>
      <c r="Z34" s="33"/>
      <c r="AA34" s="33"/>
      <c r="AB34" s="33"/>
      <c r="AC34" s="45">
        <f t="shared" si="2"/>
        <v>295.37049999999999</v>
      </c>
      <c r="AD34" s="12">
        <f t="shared" si="0"/>
        <v>0</v>
      </c>
      <c r="AE34" s="13" t="str">
        <f t="shared" si="4"/>
        <v xml:space="preserve"> </v>
      </c>
      <c r="AF34" s="30">
        <f t="shared" si="3"/>
        <v>295.37049999999999</v>
      </c>
      <c r="AG34" s="30"/>
      <c r="AH34" s="53">
        <v>295370.5</v>
      </c>
      <c r="AI34" s="41"/>
      <c r="AJ34" s="41"/>
    </row>
    <row r="35" spans="1:36" ht="15.75" customHeight="1" x14ac:dyDescent="0.25">
      <c r="A35" s="44">
        <v>24</v>
      </c>
      <c r="B35" s="61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62"/>
      <c r="N35" s="18"/>
      <c r="O35" s="54">
        <v>8250</v>
      </c>
      <c r="P35" s="55">
        <v>34.54</v>
      </c>
      <c r="Q35" s="20">
        <f t="shared" ref="Q35" si="28">IF(P35&gt;0,P35/3.6,"")</f>
        <v>9.5944444444444432</v>
      </c>
      <c r="R35" s="54">
        <v>9139</v>
      </c>
      <c r="S35" s="55">
        <v>38.270000000000003</v>
      </c>
      <c r="T35" s="16">
        <f t="shared" ref="T35" si="29">IF(S35&gt;0,S35/3.6,"")</f>
        <v>10.630555555555556</v>
      </c>
      <c r="U35" s="36"/>
      <c r="V35" s="34"/>
      <c r="W35" s="16" t="str">
        <f t="shared" si="1"/>
        <v/>
      </c>
      <c r="X35" s="52"/>
      <c r="Y35" s="38"/>
      <c r="Z35" s="46"/>
      <c r="AA35" s="46"/>
      <c r="AB35" s="46"/>
      <c r="AC35" s="45">
        <f t="shared" si="2"/>
        <v>266.73349999999999</v>
      </c>
      <c r="AD35" s="12">
        <f t="shared" si="0"/>
        <v>0</v>
      </c>
      <c r="AE35" s="13" t="str">
        <f t="shared" si="4"/>
        <v xml:space="preserve"> </v>
      </c>
      <c r="AF35" s="30">
        <f t="shared" si="3"/>
        <v>266.73349999999999</v>
      </c>
      <c r="AG35" s="30"/>
      <c r="AH35" s="53">
        <v>266733.5</v>
      </c>
      <c r="AI35" s="41">
        <v>0.57979999999999998</v>
      </c>
      <c r="AJ35" s="41">
        <v>23</v>
      </c>
    </row>
    <row r="36" spans="1:36" ht="15.75" customHeight="1" x14ac:dyDescent="0.25">
      <c r="A36" s="44">
        <v>25</v>
      </c>
      <c r="B36" s="61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62"/>
      <c r="N36" s="18"/>
      <c r="O36" s="54">
        <v>8250</v>
      </c>
      <c r="P36" s="55">
        <v>34.54</v>
      </c>
      <c r="Q36" s="20">
        <f t="shared" ref="Q36" si="30">IF(P36&gt;0,P36/3.6,"")</f>
        <v>9.5944444444444432</v>
      </c>
      <c r="R36" s="54">
        <v>9139</v>
      </c>
      <c r="S36" s="55">
        <v>38.270000000000003</v>
      </c>
      <c r="T36" s="16">
        <f t="shared" ref="T36" si="31">IF(S36&gt;0,S36/3.6,"")</f>
        <v>10.630555555555556</v>
      </c>
      <c r="U36" s="50"/>
      <c r="V36" s="46"/>
      <c r="W36" s="16"/>
      <c r="X36" s="47"/>
      <c r="Y36" s="38"/>
      <c r="Z36" s="33"/>
      <c r="AA36" s="33"/>
      <c r="AB36" s="33"/>
      <c r="AC36" s="45">
        <f t="shared" si="2"/>
        <v>261.70670000000001</v>
      </c>
      <c r="AD36" s="12">
        <f t="shared" si="0"/>
        <v>0</v>
      </c>
      <c r="AE36" s="13" t="str">
        <f>IF(AD36=100,"ОК"," ")</f>
        <v xml:space="preserve"> </v>
      </c>
      <c r="AF36" s="30">
        <f t="shared" si="3"/>
        <v>261.70670000000001</v>
      </c>
      <c r="AG36" s="30"/>
      <c r="AH36" s="53">
        <v>261706.7</v>
      </c>
      <c r="AI36" s="41">
        <v>0.5796</v>
      </c>
      <c r="AJ36" s="41">
        <v>23</v>
      </c>
    </row>
    <row r="37" spans="1:36" ht="15.75" customHeight="1" x14ac:dyDescent="0.25">
      <c r="A37" s="44">
        <v>26</v>
      </c>
      <c r="B37" s="63">
        <v>91.29</v>
      </c>
      <c r="C37" s="59">
        <v>4.1900000000000004</v>
      </c>
      <c r="D37" s="59">
        <v>1.1020000000000001</v>
      </c>
      <c r="E37" s="59">
        <v>0.124</v>
      </c>
      <c r="F37" s="59">
        <v>0.21</v>
      </c>
      <c r="G37" s="59">
        <v>5.0000000000000001E-3</v>
      </c>
      <c r="H37" s="59">
        <v>5.1999999999999998E-2</v>
      </c>
      <c r="I37" s="59">
        <v>4.3999999999999997E-2</v>
      </c>
      <c r="J37" s="59">
        <v>6.2E-2</v>
      </c>
      <c r="K37" s="59">
        <v>1E-3</v>
      </c>
      <c r="L37" s="59">
        <v>1.37</v>
      </c>
      <c r="M37" s="64">
        <v>1.55</v>
      </c>
      <c r="N37" s="48" t="s">
        <v>64</v>
      </c>
      <c r="O37" s="54">
        <v>8257</v>
      </c>
      <c r="P37" s="55">
        <v>34.57</v>
      </c>
      <c r="Q37" s="20">
        <f t="shared" ref="Q37" si="32">IF(P37&gt;0,P37/3.6,"")</f>
        <v>9.6027777777777779</v>
      </c>
      <c r="R37" s="54">
        <v>9147</v>
      </c>
      <c r="S37" s="55">
        <v>38.299999999999997</v>
      </c>
      <c r="T37" s="16">
        <f t="shared" ref="T37" si="33">IF(S37&gt;0,S37/3.6,"")</f>
        <v>10.638888888888888</v>
      </c>
      <c r="U37" s="50" t="s">
        <v>67</v>
      </c>
      <c r="V37" s="46" t="s">
        <v>68</v>
      </c>
      <c r="W37" s="16">
        <f t="shared" ref="W37" si="34">IF(V37&gt;0,V37/3.6,"")</f>
        <v>13.563888888888888</v>
      </c>
      <c r="X37" s="47" t="s">
        <v>69</v>
      </c>
      <c r="Y37" s="38"/>
      <c r="Z37" s="46">
        <v>1E-3</v>
      </c>
      <c r="AA37" s="46">
        <v>2E-3</v>
      </c>
      <c r="AB37" s="68" t="s">
        <v>73</v>
      </c>
      <c r="AC37" s="45">
        <f t="shared" si="2"/>
        <v>281.2133</v>
      </c>
      <c r="AD37" s="12">
        <f t="shared" si="0"/>
        <v>100</v>
      </c>
      <c r="AE37" s="13" t="str">
        <f t="shared" si="4"/>
        <v>ОК</v>
      </c>
      <c r="AF37" s="30">
        <f t="shared" si="3"/>
        <v>281.2133</v>
      </c>
      <c r="AG37" s="30"/>
      <c r="AH37" s="53">
        <v>281213.3</v>
      </c>
      <c r="AI37" s="41">
        <v>0.57969999999999999</v>
      </c>
      <c r="AJ37" s="41">
        <v>23</v>
      </c>
    </row>
    <row r="38" spans="1:36" ht="15.75" customHeight="1" x14ac:dyDescent="0.25">
      <c r="A38" s="44">
        <v>27</v>
      </c>
      <c r="B38" s="61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62"/>
      <c r="N38" s="18"/>
      <c r="O38" s="54">
        <v>8257</v>
      </c>
      <c r="P38" s="55">
        <v>34.57</v>
      </c>
      <c r="Q38" s="20">
        <f t="shared" ref="Q38:Q39" si="35">IF(P38&gt;0,P38/3.6,"")</f>
        <v>9.6027777777777779</v>
      </c>
      <c r="R38" s="54">
        <v>9147</v>
      </c>
      <c r="S38" s="55">
        <v>38.299999999999997</v>
      </c>
      <c r="T38" s="16">
        <f t="shared" ref="T38:T39" si="36">IF(S38&gt;0,S38/3.6,"")</f>
        <v>10.638888888888888</v>
      </c>
      <c r="U38" s="36"/>
      <c r="V38" s="34"/>
      <c r="W38" s="16" t="str">
        <f t="shared" si="1"/>
        <v/>
      </c>
      <c r="X38" s="52"/>
      <c r="Y38" s="38"/>
      <c r="Z38" s="33"/>
      <c r="AA38" s="33"/>
      <c r="AB38" s="33"/>
      <c r="AC38" s="45">
        <f t="shared" si="2"/>
        <v>272.36930000000001</v>
      </c>
      <c r="AD38" s="12">
        <f t="shared" si="0"/>
        <v>0</v>
      </c>
      <c r="AE38" s="13" t="str">
        <f t="shared" si="4"/>
        <v xml:space="preserve"> </v>
      </c>
      <c r="AF38" s="30">
        <f t="shared" si="3"/>
        <v>272.36930000000001</v>
      </c>
      <c r="AG38" s="30"/>
      <c r="AH38" s="53">
        <v>272369.3</v>
      </c>
      <c r="AI38" s="41">
        <v>0.57799999999999996</v>
      </c>
      <c r="AJ38" s="41">
        <v>22</v>
      </c>
    </row>
    <row r="39" spans="1:36" ht="15.75" customHeight="1" x14ac:dyDescent="0.25">
      <c r="A39" s="44">
        <v>28</v>
      </c>
      <c r="B39" s="6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62"/>
      <c r="N39" s="18"/>
      <c r="O39" s="54">
        <v>8257</v>
      </c>
      <c r="P39" s="55">
        <v>34.57</v>
      </c>
      <c r="Q39" s="20">
        <f t="shared" si="35"/>
        <v>9.6027777777777779</v>
      </c>
      <c r="R39" s="54">
        <v>9147</v>
      </c>
      <c r="S39" s="55">
        <v>38.299999999999997</v>
      </c>
      <c r="T39" s="16">
        <f t="shared" si="36"/>
        <v>10.638888888888888</v>
      </c>
      <c r="U39" s="36"/>
      <c r="V39" s="34"/>
      <c r="W39" s="16" t="str">
        <f t="shared" si="1"/>
        <v/>
      </c>
      <c r="X39" s="52"/>
      <c r="Y39" s="38"/>
      <c r="Z39" s="33"/>
      <c r="AA39" s="33"/>
      <c r="AB39" s="33"/>
      <c r="AC39" s="45">
        <f t="shared" si="2"/>
        <v>271.149</v>
      </c>
      <c r="AD39" s="12">
        <f t="shared" si="0"/>
        <v>0</v>
      </c>
      <c r="AE39" s="13" t="str">
        <f t="shared" si="4"/>
        <v xml:space="preserve"> </v>
      </c>
      <c r="AF39" s="30">
        <f t="shared" si="3"/>
        <v>271.149</v>
      </c>
      <c r="AG39" s="30"/>
      <c r="AH39" s="53">
        <v>271149</v>
      </c>
      <c r="AI39" s="41">
        <v>0.57820000000000005</v>
      </c>
      <c r="AJ39" s="41">
        <v>22</v>
      </c>
    </row>
    <row r="40" spans="1:36" ht="15.75" customHeight="1" x14ac:dyDescent="0.25">
      <c r="A40" s="44">
        <v>29</v>
      </c>
      <c r="B40" s="6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62"/>
      <c r="N40" s="18"/>
      <c r="O40" s="54">
        <v>8257</v>
      </c>
      <c r="P40" s="55">
        <v>34.57</v>
      </c>
      <c r="Q40" s="20">
        <f t="shared" ref="Q40:Q41" si="37">IF(P40&gt;0,P40/3.6,"")</f>
        <v>9.6027777777777779</v>
      </c>
      <c r="R40" s="54">
        <v>9147</v>
      </c>
      <c r="S40" s="55">
        <v>38.299999999999997</v>
      </c>
      <c r="T40" s="16">
        <f t="shared" ref="T40:T41" si="38">IF(S40&gt;0,S40/3.6,"")</f>
        <v>10.638888888888888</v>
      </c>
      <c r="U40" s="36"/>
      <c r="V40" s="34"/>
      <c r="W40" s="16" t="str">
        <f t="shared" si="1"/>
        <v/>
      </c>
      <c r="X40" s="52"/>
      <c r="Y40" s="38"/>
      <c r="Z40" s="33"/>
      <c r="AA40" s="33"/>
      <c r="AB40" s="33"/>
      <c r="AC40" s="45">
        <f t="shared" si="2"/>
        <v>264.42779999999999</v>
      </c>
      <c r="AD40" s="12">
        <f t="shared" si="0"/>
        <v>0</v>
      </c>
      <c r="AE40" s="13" t="str">
        <f t="shared" si="4"/>
        <v xml:space="preserve"> </v>
      </c>
      <c r="AF40" s="30">
        <f t="shared" si="3"/>
        <v>264.42779999999999</v>
      </c>
      <c r="AG40" s="30"/>
      <c r="AH40" s="53">
        <v>264427.8</v>
      </c>
      <c r="AI40" s="41"/>
      <c r="AJ40" s="41"/>
    </row>
    <row r="41" spans="1:36" ht="15.75" customHeight="1" x14ac:dyDescent="0.25">
      <c r="A41" s="44">
        <v>30</v>
      </c>
      <c r="B41" s="61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62"/>
      <c r="N41" s="18"/>
      <c r="O41" s="54">
        <v>8257</v>
      </c>
      <c r="P41" s="55">
        <v>34.57</v>
      </c>
      <c r="Q41" s="20">
        <f t="shared" si="37"/>
        <v>9.6027777777777779</v>
      </c>
      <c r="R41" s="54">
        <v>9147</v>
      </c>
      <c r="S41" s="55">
        <v>38.299999999999997</v>
      </c>
      <c r="T41" s="16">
        <f t="shared" si="38"/>
        <v>10.638888888888888</v>
      </c>
      <c r="U41" s="36"/>
      <c r="V41" s="34"/>
      <c r="W41" s="16" t="str">
        <f t="shared" si="1"/>
        <v/>
      </c>
      <c r="X41" s="52"/>
      <c r="Y41" s="38"/>
      <c r="Z41" s="33"/>
      <c r="AA41" s="33"/>
      <c r="AB41" s="33"/>
      <c r="AC41" s="45">
        <f t="shared" si="2"/>
        <v>266.32219999999995</v>
      </c>
      <c r="AD41" s="12">
        <f t="shared" si="0"/>
        <v>0</v>
      </c>
      <c r="AE41" s="13" t="str">
        <f t="shared" si="4"/>
        <v xml:space="preserve"> </v>
      </c>
      <c r="AF41" s="30">
        <f t="shared" si="3"/>
        <v>266.32219999999995</v>
      </c>
      <c r="AG41" s="30"/>
      <c r="AH41" s="53">
        <v>266322.19999999995</v>
      </c>
      <c r="AI41" s="41"/>
      <c r="AJ41" s="41"/>
    </row>
    <row r="42" spans="1:36" ht="15.75" customHeight="1" thickBot="1" x14ac:dyDescent="0.3">
      <c r="A42" s="44">
        <v>31</v>
      </c>
      <c r="B42" s="65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7"/>
      <c r="N42" s="27"/>
      <c r="O42" s="56">
        <v>8257</v>
      </c>
      <c r="P42" s="57">
        <v>34.57</v>
      </c>
      <c r="Q42" s="51">
        <f t="shared" ref="Q42" si="39">IF(P42&gt;0,P42/3.6,"")</f>
        <v>9.6027777777777779</v>
      </c>
      <c r="R42" s="56">
        <v>9147</v>
      </c>
      <c r="S42" s="57">
        <v>38.299999999999997</v>
      </c>
      <c r="T42" s="25">
        <f t="shared" ref="T42" si="40">IF(S42&gt;0,S42/3.6,"")</f>
        <v>10.638888888888888</v>
      </c>
      <c r="U42" s="37"/>
      <c r="V42" s="35"/>
      <c r="W42" s="25" t="str">
        <f t="shared" si="1"/>
        <v/>
      </c>
      <c r="X42" s="52"/>
      <c r="Y42" s="38"/>
      <c r="Z42" s="33"/>
      <c r="AA42" s="33"/>
      <c r="AB42" s="33"/>
      <c r="AC42" s="45">
        <f t="shared" si="2"/>
        <v>270.5367</v>
      </c>
      <c r="AD42" s="12">
        <f t="shared" si="0"/>
        <v>0</v>
      </c>
      <c r="AE42" s="13" t="str">
        <f t="shared" si="4"/>
        <v xml:space="preserve"> </v>
      </c>
      <c r="AF42" s="30">
        <f t="shared" si="3"/>
        <v>270.5367</v>
      </c>
      <c r="AG42" s="30"/>
      <c r="AH42" s="53">
        <v>270536.7</v>
      </c>
      <c r="AI42" s="41">
        <v>0.57889999999999997</v>
      </c>
      <c r="AJ42" s="41">
        <v>22</v>
      </c>
    </row>
    <row r="43" spans="1:36" ht="15" customHeight="1" thickBot="1" x14ac:dyDescent="0.3">
      <c r="A43" s="117" t="s">
        <v>20</v>
      </c>
      <c r="B43" s="117"/>
      <c r="C43" s="117"/>
      <c r="D43" s="117"/>
      <c r="E43" s="117"/>
      <c r="F43" s="117"/>
      <c r="G43" s="117"/>
      <c r="H43" s="118"/>
      <c r="I43" s="113" t="s">
        <v>18</v>
      </c>
      <c r="J43" s="114"/>
      <c r="K43" s="60">
        <v>0</v>
      </c>
      <c r="L43" s="111" t="s">
        <v>19</v>
      </c>
      <c r="M43" s="112"/>
      <c r="N43" s="19">
        <v>0</v>
      </c>
      <c r="O43" s="104">
        <f>SUMPRODUCT(O12:O42,AC12:AC42)/SUM(AC12:AC42)</f>
        <v>8249.6140574602905</v>
      </c>
      <c r="P43" s="100">
        <f>SUMPRODUCT(P12:P42,AC12:AC42)/SUM(AC12:AC42)</f>
        <v>34.538071251065531</v>
      </c>
      <c r="Q43" s="100">
        <f>SUMPRODUCT(Q12:Q42,AC12:AC42)/SUM(AC12:AC42)</f>
        <v>9.5939086808515377</v>
      </c>
      <c r="R43" s="109">
        <f>SUMPRODUCT(R12:R42,AC12:AC42)/SUM(AC12:AC42)</f>
        <v>9139.2700746843111</v>
      </c>
      <c r="S43" s="100">
        <f>SUMPRODUCT(S12:S42,AC12:AC42)/SUM(AC12:AC42)</f>
        <v>38.268071251065528</v>
      </c>
      <c r="T43" s="102">
        <f>SUMPRODUCT(T12:T42,AC12:AC42)/SUM(AC12:AC42)</f>
        <v>10.630019791962647</v>
      </c>
      <c r="U43" s="115" t="s">
        <v>70</v>
      </c>
      <c r="V43" s="116"/>
      <c r="W43" s="116"/>
      <c r="X43" s="116"/>
      <c r="Y43" s="116"/>
      <c r="Z43" s="116"/>
      <c r="AA43" s="116"/>
      <c r="AB43" s="116"/>
      <c r="AC43" s="9">
        <v>11407.799000000001</v>
      </c>
      <c r="AD43" s="12"/>
      <c r="AE43" s="13"/>
      <c r="AF43" s="8"/>
      <c r="AG43" s="8"/>
      <c r="AH43" s="8"/>
    </row>
    <row r="44" spans="1:36" ht="19.5" customHeight="1" thickBot="1" x14ac:dyDescent="0.3">
      <c r="A44" s="4"/>
      <c r="B44" s="5"/>
      <c r="C44" s="5"/>
      <c r="D44" s="5"/>
      <c r="E44" s="5"/>
      <c r="F44" s="5"/>
      <c r="G44" s="5"/>
      <c r="H44" s="106" t="s">
        <v>3</v>
      </c>
      <c r="I44" s="107"/>
      <c r="J44" s="107"/>
      <c r="K44" s="107"/>
      <c r="L44" s="107"/>
      <c r="M44" s="107"/>
      <c r="N44" s="108"/>
      <c r="O44" s="105"/>
      <c r="P44" s="101"/>
      <c r="Q44" s="101"/>
      <c r="R44" s="110"/>
      <c r="S44" s="101"/>
      <c r="T44" s="103"/>
      <c r="U44" s="14"/>
      <c r="V44" s="5"/>
      <c r="W44" s="5"/>
      <c r="X44" s="5"/>
      <c r="Y44" s="5"/>
      <c r="Z44" s="5"/>
      <c r="AA44" s="5"/>
      <c r="AB44" s="5"/>
      <c r="AC44" s="6"/>
    </row>
    <row r="45" spans="1:36" ht="18.75" customHeight="1" x14ac:dyDescent="0.25"/>
    <row r="46" spans="1:36" x14ac:dyDescent="0.25">
      <c r="B46" s="23" t="s">
        <v>49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43" t="s">
        <v>50</v>
      </c>
      <c r="O46" s="43"/>
      <c r="P46" s="43"/>
      <c r="Q46" s="43"/>
      <c r="R46" s="43"/>
      <c r="S46" s="43"/>
      <c r="T46" s="43"/>
      <c r="U46" s="119">
        <v>42738</v>
      </c>
      <c r="V46" s="119"/>
    </row>
    <row r="47" spans="1:36" x14ac:dyDescent="0.25">
      <c r="D47" s="7"/>
      <c r="N47" s="26"/>
      <c r="O47" s="31" t="s">
        <v>4</v>
      </c>
      <c r="P47" s="31"/>
      <c r="Q47" s="31"/>
      <c r="R47" s="31" t="s">
        <v>5</v>
      </c>
      <c r="S47" s="31"/>
      <c r="T47" s="31"/>
      <c r="U47" s="31"/>
      <c r="V47" s="31" t="s">
        <v>6</v>
      </c>
    </row>
    <row r="48" spans="1:36" x14ac:dyDescent="0.25">
      <c r="B48" s="23" t="s">
        <v>51</v>
      </c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43" t="s">
        <v>52</v>
      </c>
      <c r="O48" s="43"/>
      <c r="P48" s="43"/>
      <c r="Q48" s="43"/>
      <c r="R48" s="43"/>
      <c r="S48" s="43"/>
      <c r="T48" s="43"/>
      <c r="U48" s="119">
        <v>42738</v>
      </c>
      <c r="V48" s="119"/>
    </row>
    <row r="49" spans="2:22" x14ac:dyDescent="0.25">
      <c r="E49" s="7"/>
      <c r="N49" s="26"/>
      <c r="O49" s="31" t="s">
        <v>4</v>
      </c>
      <c r="P49" s="31"/>
      <c r="Q49" s="31"/>
      <c r="R49" s="31" t="s">
        <v>5</v>
      </c>
      <c r="S49" s="31"/>
      <c r="T49" s="31"/>
      <c r="U49" s="31"/>
      <c r="V49" s="31" t="s">
        <v>6</v>
      </c>
    </row>
    <row r="50" spans="2:22" x14ac:dyDescent="0.25">
      <c r="B50" s="23" t="s">
        <v>53</v>
      </c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43" t="s">
        <v>54</v>
      </c>
      <c r="O50" s="43"/>
      <c r="P50" s="43"/>
      <c r="Q50" s="43"/>
      <c r="R50" s="43"/>
      <c r="S50" s="43"/>
      <c r="T50" s="43"/>
      <c r="U50" s="119">
        <v>42738</v>
      </c>
      <c r="V50" s="119"/>
    </row>
    <row r="51" spans="2:22" x14ac:dyDescent="0.25">
      <c r="E51" s="7"/>
      <c r="O51" s="31" t="s">
        <v>4</v>
      </c>
      <c r="P51" s="32"/>
      <c r="Q51" s="32"/>
      <c r="R51" s="31" t="s">
        <v>5</v>
      </c>
      <c r="S51" s="32"/>
      <c r="T51" s="32"/>
      <c r="U51" s="32"/>
      <c r="V51" s="31" t="s">
        <v>6</v>
      </c>
    </row>
  </sheetData>
  <mergeCells count="49">
    <mergeCell ref="A43:H43"/>
    <mergeCell ref="V10:V11"/>
    <mergeCell ref="U46:V46"/>
    <mergeCell ref="U48:V48"/>
    <mergeCell ref="U50:V50"/>
    <mergeCell ref="A8:A11"/>
    <mergeCell ref="K3:AC3"/>
    <mergeCell ref="K4:AC4"/>
    <mergeCell ref="K5:AC5"/>
    <mergeCell ref="S43:S44"/>
    <mergeCell ref="T43:T44"/>
    <mergeCell ref="O43:O44"/>
    <mergeCell ref="H44:N44"/>
    <mergeCell ref="P43:P44"/>
    <mergeCell ref="Q43:Q44"/>
    <mergeCell ref="R43:R44"/>
    <mergeCell ref="L43:M43"/>
    <mergeCell ref="I43:J43"/>
    <mergeCell ref="L10:L11"/>
    <mergeCell ref="AA8:AA11"/>
    <mergeCell ref="M10:M11"/>
    <mergeCell ref="U43:AB43"/>
    <mergeCell ref="K1:AC2"/>
    <mergeCell ref="W10:W11"/>
    <mergeCell ref="B8:M9"/>
    <mergeCell ref="O10:O11"/>
    <mergeCell ref="P10:P11"/>
    <mergeCell ref="Q10:Q11"/>
    <mergeCell ref="R10:R11"/>
    <mergeCell ref="S10:S11"/>
    <mergeCell ref="N9:N11"/>
    <mergeCell ref="U10:U11"/>
    <mergeCell ref="AC8:AC11"/>
    <mergeCell ref="N8:W8"/>
    <mergeCell ref="I10:I11"/>
    <mergeCell ref="J10:J11"/>
    <mergeCell ref="K10:K11"/>
    <mergeCell ref="Z8:Z11"/>
    <mergeCell ref="AB8:AB11"/>
    <mergeCell ref="Y8:Y11"/>
    <mergeCell ref="X8:X11"/>
    <mergeCell ref="B10:B11"/>
    <mergeCell ref="C10:C11"/>
    <mergeCell ref="D10:D11"/>
    <mergeCell ref="E10:E11"/>
    <mergeCell ref="F10:F11"/>
    <mergeCell ref="G10:G11"/>
    <mergeCell ref="H10:H11"/>
    <mergeCell ref="T10:T11"/>
  </mergeCells>
  <printOptions verticalCentered="1"/>
  <pageMargins left="0.39370078740157483" right="0.39370078740157483" top="0.39370078740157483" bottom="0.3937007874015748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ПАТ "Кременчукгаз"</vt:lpstr>
      <vt:lpstr>'ПАТ "Кременчукгаз"'!Print_Area</vt:lpstr>
      <vt:lpstr>'ПАТ "Кременчукгаз"'!Область_печати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Мосейчук Владислав Иванович</dc:creator>
  <cp:lastModifiedBy>Кучерук Наталия Николаевна</cp:lastModifiedBy>
  <cp:lastPrinted>2017-01-05T13:05:25Z</cp:lastPrinted>
  <dcterms:created xsi:type="dcterms:W3CDTF">2016-10-07T07:24:19Z</dcterms:created>
  <dcterms:modified xsi:type="dcterms:W3CDTF">2017-01-06T06:06:36Z</dcterms:modified>
</cp:coreProperties>
</file>