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730" yWindow="75" windowWidth="10830" windowHeight="1206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D40" i="1" l="1"/>
  <c r="W40" i="1"/>
  <c r="V40" i="1"/>
  <c r="S40" i="1"/>
  <c r="R40" i="1"/>
  <c r="T40" i="1" s="1"/>
  <c r="P40" i="1"/>
  <c r="O40" i="1"/>
  <c r="Q40" i="1" s="1"/>
  <c r="O37" i="1" l="1"/>
  <c r="P37" i="1"/>
  <c r="Q37" i="1"/>
  <c r="R37" i="1"/>
  <c r="S37" i="1"/>
  <c r="T37" i="1"/>
  <c r="O38" i="1"/>
  <c r="P38" i="1"/>
  <c r="Q38" i="1"/>
  <c r="R38" i="1"/>
  <c r="S38" i="1"/>
  <c r="T38" i="1"/>
  <c r="O39" i="1"/>
  <c r="P39" i="1"/>
  <c r="Q39" i="1"/>
  <c r="R39" i="1"/>
  <c r="S39" i="1"/>
  <c r="T39" i="1"/>
  <c r="O41" i="1"/>
  <c r="P41" i="1"/>
  <c r="Q41" i="1"/>
  <c r="R41" i="1"/>
  <c r="S41" i="1"/>
  <c r="T41" i="1"/>
  <c r="O30" i="1"/>
  <c r="P30" i="1"/>
  <c r="Q30" i="1"/>
  <c r="R30" i="1"/>
  <c r="S30" i="1"/>
  <c r="T30" i="1"/>
  <c r="O31" i="1"/>
  <c r="P31" i="1"/>
  <c r="Q31" i="1"/>
  <c r="R31" i="1"/>
  <c r="S31" i="1"/>
  <c r="T31" i="1"/>
  <c r="O32" i="1"/>
  <c r="P32" i="1"/>
  <c r="Q32" i="1"/>
  <c r="R32" i="1"/>
  <c r="S32" i="1"/>
  <c r="T32" i="1"/>
  <c r="O33" i="1"/>
  <c r="P33" i="1"/>
  <c r="Q33" i="1"/>
  <c r="R33" i="1"/>
  <c r="S33" i="1"/>
  <c r="T33" i="1"/>
  <c r="O34" i="1"/>
  <c r="P34" i="1"/>
  <c r="Q34" i="1"/>
  <c r="R34" i="1"/>
  <c r="S34" i="1"/>
  <c r="T34" i="1"/>
  <c r="O35" i="1"/>
  <c r="P35" i="1"/>
  <c r="Q35" i="1"/>
  <c r="R35" i="1"/>
  <c r="S35" i="1"/>
  <c r="T35" i="1"/>
  <c r="O23" i="1"/>
  <c r="P23" i="1"/>
  <c r="Q23" i="1"/>
  <c r="R23" i="1"/>
  <c r="S23" i="1"/>
  <c r="T23" i="1"/>
  <c r="O24" i="1"/>
  <c r="P24" i="1"/>
  <c r="Q24" i="1"/>
  <c r="R24" i="1"/>
  <c r="S24" i="1"/>
  <c r="T24" i="1"/>
  <c r="O25" i="1"/>
  <c r="P25" i="1"/>
  <c r="Q25" i="1"/>
  <c r="R25" i="1"/>
  <c r="S25" i="1"/>
  <c r="T25" i="1"/>
  <c r="O26" i="1"/>
  <c r="P26" i="1"/>
  <c r="Q26" i="1"/>
  <c r="R26" i="1"/>
  <c r="S26" i="1"/>
  <c r="T26" i="1"/>
  <c r="O27" i="1"/>
  <c r="P27" i="1"/>
  <c r="Q27" i="1"/>
  <c r="R27" i="1"/>
  <c r="S27" i="1"/>
  <c r="T27" i="1"/>
  <c r="O28" i="1"/>
  <c r="P28" i="1"/>
  <c r="Q28" i="1"/>
  <c r="R28" i="1"/>
  <c r="S28" i="1"/>
  <c r="T28" i="1"/>
  <c r="O16" i="1"/>
  <c r="P16" i="1"/>
  <c r="Q16" i="1"/>
  <c r="R16" i="1"/>
  <c r="S16" i="1"/>
  <c r="T16" i="1"/>
  <c r="O17" i="1"/>
  <c r="P17" i="1"/>
  <c r="Q17" i="1"/>
  <c r="R17" i="1"/>
  <c r="S17" i="1"/>
  <c r="T17" i="1"/>
  <c r="O18" i="1"/>
  <c r="P18" i="1"/>
  <c r="Q18" i="1"/>
  <c r="R18" i="1"/>
  <c r="S18" i="1"/>
  <c r="T18" i="1"/>
  <c r="O19" i="1"/>
  <c r="P19" i="1"/>
  <c r="Q19" i="1"/>
  <c r="R19" i="1"/>
  <c r="S19" i="1"/>
  <c r="T19" i="1"/>
  <c r="O20" i="1"/>
  <c r="P20" i="1"/>
  <c r="Q20" i="1"/>
  <c r="R20" i="1"/>
  <c r="S20" i="1"/>
  <c r="T20" i="1"/>
  <c r="O21" i="1"/>
  <c r="P21" i="1"/>
  <c r="Q21" i="1"/>
  <c r="R21" i="1"/>
  <c r="S21" i="1"/>
  <c r="T21" i="1"/>
  <c r="W36" i="1"/>
  <c r="V36" i="1"/>
  <c r="S36" i="1"/>
  <c r="R36" i="1"/>
  <c r="T36" i="1" s="1"/>
  <c r="P36" i="1"/>
  <c r="O36" i="1"/>
  <c r="Q36" i="1" s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W29" i="1"/>
  <c r="V29" i="1"/>
  <c r="S29" i="1"/>
  <c r="R29" i="1"/>
  <c r="T29" i="1" s="1"/>
  <c r="P29" i="1"/>
  <c r="O29" i="1"/>
  <c r="Q29" i="1" s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W22" i="1"/>
  <c r="V22" i="1"/>
  <c r="S22" i="1"/>
  <c r="R22" i="1"/>
  <c r="T22" i="1" s="1"/>
  <c r="P22" i="1"/>
  <c r="O22" i="1"/>
  <c r="Q22" i="1" s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W15" i="1"/>
  <c r="V15" i="1"/>
  <c r="S15" i="1"/>
  <c r="R15" i="1"/>
  <c r="T15" i="1" s="1"/>
  <c r="P15" i="1"/>
  <c r="O15" i="1"/>
  <c r="Q15" i="1" s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V16" i="1"/>
  <c r="W16" i="1"/>
  <c r="V17" i="1"/>
  <c r="W17" i="1"/>
  <c r="V18" i="1"/>
  <c r="W18" i="1"/>
  <c r="V19" i="1"/>
  <c r="W19" i="1"/>
  <c r="V37" i="1"/>
  <c r="V35" i="1"/>
  <c r="V34" i="1"/>
  <c r="V33" i="1"/>
  <c r="V32" i="1"/>
  <c r="V31" i="1"/>
  <c r="V30" i="1"/>
  <c r="V28" i="1"/>
  <c r="V27" i="1"/>
  <c r="V26" i="1"/>
  <c r="V25" i="1"/>
  <c r="V24" i="1"/>
  <c r="V23" i="1"/>
  <c r="V21" i="1"/>
  <c r="V20" i="1"/>
  <c r="V41" i="1"/>
  <c r="V39" i="1"/>
  <c r="V38" i="1"/>
  <c r="W26" i="1" l="1"/>
  <c r="W28" i="1"/>
  <c r="W30" i="1"/>
  <c r="W21" i="1"/>
  <c r="W23" i="1"/>
  <c r="W20" i="1"/>
  <c r="W25" i="1"/>
  <c r="W27" i="1"/>
  <c r="W32" i="1"/>
  <c r="W33" i="1"/>
  <c r="W34" i="1"/>
  <c r="W35" i="1"/>
  <c r="W37" i="1"/>
  <c r="W39" i="1"/>
  <c r="W41" i="1"/>
  <c r="W38" i="1"/>
  <c r="W31" i="1"/>
  <c r="W24" i="1"/>
  <c r="O42" i="1" l="1"/>
  <c r="AD33" i="1" l="1"/>
  <c r="AE33" i="1" s="1"/>
  <c r="AD12" i="1"/>
  <c r="AE12" i="1" s="1"/>
  <c r="AD13" i="1"/>
  <c r="AD14" i="1"/>
  <c r="AE14" i="1" s="1"/>
  <c r="AD15" i="1"/>
  <c r="AE15" i="1" s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D38" i="1"/>
  <c r="AE38" i="1" s="1"/>
  <c r="AD39" i="1"/>
  <c r="AE39" i="1" s="1"/>
  <c r="AD41" i="1"/>
  <c r="AE41" i="1" s="1"/>
  <c r="AD11" i="1"/>
  <c r="AE11" i="1" s="1"/>
  <c r="AE30" i="1"/>
  <c r="AE37" i="1"/>
  <c r="AE26" i="1"/>
  <c r="AE13" i="1"/>
  <c r="S42" i="1"/>
  <c r="R42" i="1"/>
  <c r="Q42" i="1"/>
  <c r="T42" i="1"/>
  <c r="P42" i="1"/>
</calcChain>
</file>

<file path=xl/sharedStrings.xml><?xml version="1.0" encoding="utf-8"?>
<sst xmlns="http://schemas.openxmlformats.org/spreadsheetml/2006/main" count="73" uniqueCount="65">
  <si>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</si>
  <si>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</si>
  <si>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</si>
  <si>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</si>
  <si>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</si>
  <si>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</si>
  <si>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</si>
  <si>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</si>
  <si>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</si>
  <si>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</si>
  <si>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</si>
  <si>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</si>
  <si>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</si>
  <si>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</si>
  <si>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</si>
  <si>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</si>
  <si>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</si>
  <si>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</si>
  <si>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</si>
  <si>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</si>
  <si>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</si>
  <si>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</si>
  <si>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</si>
  <si>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</si>
  <si>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</si>
  <si>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</si>
  <si>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</si>
  <si>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t>________________________________________________________________________________________________________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</si>
  <si>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</si>
  <si>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</si>
  <si>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</si>
  <si>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</si>
  <si>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</si>
  <si>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</si>
  <si>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</si>
  <si>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</si>
  <si>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</si>
  <si>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</si>
  <si>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</si>
  <si>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</si>
  <si>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</si>
  <si>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</si>
  <si>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</si>
  <si>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</si>
  <si>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</si>
  <si>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</si>
  <si>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</si>
  <si>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Філія "УМГ "_КИЇВТРАНСГАЗ_"</t>
  </si>
  <si>
    <t>_Лубенський_ п/м ___Лубенського__ ЛВУМГ</t>
  </si>
  <si>
    <r>
      <t xml:space="preserve">Свідоцтво </t>
    </r>
    <r>
      <rPr>
        <b/>
        <sz val="8"/>
        <rFont val="Arial"/>
        <family val="2"/>
        <charset val="204"/>
      </rPr>
      <t>№ __199-15___</t>
    </r>
    <r>
      <rPr>
        <sz val="8"/>
        <rFont val="Arial"/>
        <family val="2"/>
        <charset val="204"/>
      </rPr>
      <t xml:space="preserve"> чинне до </t>
    </r>
    <r>
      <rPr>
        <b/>
        <sz val="8"/>
        <rFont val="Arial"/>
        <family val="2"/>
        <charset val="204"/>
      </rPr>
      <t xml:space="preserve"> ____31.12.2018__ р.</t>
    </r>
  </si>
  <si>
    <t>Головний інженер Лубенського ЛВУМГ</t>
  </si>
  <si>
    <t>Сирота В.П.</t>
  </si>
  <si>
    <t>Начальник служби ГВ та М</t>
  </si>
  <si>
    <t>Шило О.Є.</t>
  </si>
  <si>
    <r>
      <t>газопроводу _______</t>
    </r>
    <r>
      <rPr>
        <b/>
        <sz val="11"/>
        <color theme="1"/>
        <rFont val="Times New Roman"/>
        <family val="1"/>
        <charset val="204"/>
      </rPr>
      <t>Шебелинка-Полтава-Київ (ШПК)</t>
    </r>
    <r>
      <rPr>
        <sz val="11"/>
        <color theme="1"/>
        <rFont val="Times New Roman"/>
        <family val="1"/>
        <charset val="204"/>
      </rPr>
      <t>_________</t>
    </r>
  </si>
  <si>
    <r>
      <t>переданого_</t>
    </r>
    <r>
      <rPr>
        <b/>
        <sz val="11"/>
        <color theme="1"/>
        <rFont val="Times New Roman"/>
        <family val="1"/>
        <charset val="204"/>
      </rPr>
      <t>ПАТ"УКРТРАНСГАЗ" філія УМГ "КИЇВТРАНСГАЗ" Лубенським ЛВУМГ_</t>
    </r>
    <r>
      <rPr>
        <sz val="11"/>
        <color theme="1"/>
        <rFont val="Times New Roman"/>
        <family val="1"/>
        <charset val="204"/>
      </rPr>
      <t xml:space="preserve"> та прийнятого _</t>
    </r>
    <r>
      <rPr>
        <b/>
        <sz val="11"/>
        <color theme="1"/>
        <rFont val="Times New Roman"/>
        <family val="1"/>
        <charset val="204"/>
      </rPr>
      <t>ПАТ " Полтавагаз"</t>
    </r>
  </si>
  <si>
    <r>
      <t>по ГВС (ПВВГ, СВГ, ГРС) ___</t>
    </r>
    <r>
      <rPr>
        <b/>
        <sz val="11"/>
        <color theme="1"/>
        <rFont val="Times New Roman"/>
        <family val="1"/>
        <charset val="204"/>
      </rPr>
      <t>ГРС Гоголево (ГРС Миргород, В.Багачка, ГРС В.Сороченці)</t>
    </r>
  </si>
  <si>
    <t>Завідувач ВХАЛ Лубенського ЛВУМГ</t>
  </si>
  <si>
    <t>відс.</t>
  </si>
  <si>
    <t>Всього без ВТВ</t>
  </si>
  <si>
    <r>
      <t>за період з _</t>
    </r>
    <r>
      <rPr>
        <b/>
        <sz val="11"/>
        <color theme="1"/>
        <rFont val="Times New Roman"/>
        <family val="1"/>
        <charset val="204"/>
      </rPr>
      <t>01.12.2016 р.</t>
    </r>
    <r>
      <rPr>
        <sz val="11"/>
        <color theme="1"/>
        <rFont val="Times New Roman"/>
        <family val="1"/>
        <charset val="204"/>
      </rPr>
      <t xml:space="preserve"> по _</t>
    </r>
    <r>
      <rPr>
        <b/>
        <sz val="11"/>
        <color theme="1"/>
        <rFont val="Times New Roman"/>
        <family val="1"/>
        <charset val="204"/>
      </rPr>
      <t>31.12.2016 р.</t>
    </r>
  </si>
  <si>
    <t>Маршрут № 58</t>
  </si>
  <si>
    <t>&lt;0,2</t>
  </si>
  <si>
    <t>31.12.2016 року</t>
  </si>
  <si>
    <t>Алєксєєнко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</si>
</sst>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121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10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0" fillId="0" borderId="33" xfId="0" applyBorder="1" applyProtection="1">
      <protection locked="0"/>
    </xf>
    <xf numFmtId="0" fontId="2" fillId="0" borderId="33" xfId="0" applyFont="1" applyBorder="1" applyProtection="1">
      <protection locked="0"/>
    </xf>
    <xf numFmtId="165" fontId="14" fillId="0" borderId="10" xfId="0" applyNumberFormat="1" applyFont="1" applyFill="1" applyBorder="1" applyAlignment="1">
      <alignment horizontal="center" wrapText="1"/>
    </xf>
    <xf numFmtId="165" fontId="14" fillId="0" borderId="11" xfId="0" applyNumberFormat="1" applyFont="1" applyFill="1" applyBorder="1" applyAlignment="1">
      <alignment horizontal="center" wrapText="1"/>
    </xf>
    <xf numFmtId="2" fontId="14" fillId="0" borderId="11" xfId="0" applyNumberFormat="1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wrapText="1"/>
    </xf>
    <xf numFmtId="164" fontId="14" fillId="0" borderId="7" xfId="0" applyNumberFormat="1" applyFont="1" applyFill="1" applyBorder="1" applyAlignment="1">
      <alignment horizontal="center" wrapText="1"/>
    </xf>
    <xf numFmtId="164" fontId="14" fillId="0" borderId="1" xfId="0" applyNumberFormat="1" applyFont="1" applyFill="1" applyBorder="1" applyAlignment="1">
      <alignment horizontal="center" wrapText="1"/>
    </xf>
    <xf numFmtId="2" fontId="14" fillId="0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165" fontId="14" fillId="0" borderId="7" xfId="0" applyNumberFormat="1" applyFont="1" applyFill="1" applyBorder="1" applyAlignment="1">
      <alignment horizontal="center" wrapText="1"/>
    </xf>
    <xf numFmtId="165" fontId="14" fillId="0" borderId="1" xfId="0" applyNumberFormat="1" applyFont="1" applyFill="1" applyBorder="1" applyAlignment="1">
      <alignment horizontal="center" wrapText="1"/>
    </xf>
    <xf numFmtId="164" fontId="2" fillId="2" borderId="37" xfId="0" applyNumberFormat="1" applyFont="1" applyFill="1" applyBorder="1" applyProtection="1">
      <protection locked="0"/>
    </xf>
    <xf numFmtId="164" fontId="2" fillId="2" borderId="0" xfId="0" applyNumberFormat="1" applyFont="1" applyFill="1" applyBorder="1" applyAlignment="1" applyProtection="1">
      <alignment vertical="center" wrapText="1"/>
      <protection locked="0"/>
    </xf>
    <xf numFmtId="0" fontId="0" fillId="0" borderId="1" xfId="0" applyBorder="1" applyProtection="1"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165" fontId="3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5" fontId="3" fillId="0" borderId="8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/>
    <xf numFmtId="166" fontId="14" fillId="0" borderId="1" xfId="0" applyNumberFormat="1" applyFont="1" applyFill="1" applyBorder="1" applyAlignment="1">
      <alignment horizontal="center" wrapText="1"/>
    </xf>
    <xf numFmtId="0" fontId="14" fillId="0" borderId="44" xfId="0" applyFont="1" applyFill="1" applyBorder="1" applyAlignment="1">
      <alignment horizontal="center" wrapText="1"/>
    </xf>
    <xf numFmtId="0" fontId="3" fillId="0" borderId="44" xfId="0" applyFont="1" applyBorder="1" applyAlignment="1" applyProtection="1">
      <alignment horizontal="center" vertical="center" wrapText="1"/>
      <protection locked="0"/>
    </xf>
    <xf numFmtId="165" fontId="3" fillId="0" borderId="45" xfId="0" applyNumberFormat="1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1" fontId="14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1" fontId="14" fillId="0" borderId="11" xfId="0" applyNumberFormat="1" applyFont="1" applyFill="1" applyBorder="1" applyAlignment="1">
      <alignment horizontal="center" wrapText="1"/>
    </xf>
    <xf numFmtId="4" fontId="3" fillId="0" borderId="11" xfId="0" applyNumberFormat="1" applyFont="1" applyBorder="1" applyAlignment="1" applyProtection="1">
      <alignment horizontal="center" vertical="center" wrapText="1"/>
      <protection locked="0"/>
    </xf>
    <xf numFmtId="1" fontId="3" fillId="0" borderId="11" xfId="0" applyNumberFormat="1" applyFont="1" applyBorder="1" applyAlignment="1" applyProtection="1">
      <alignment horizontal="center"/>
      <protection locked="0"/>
    </xf>
    <xf numFmtId="165" fontId="14" fillId="0" borderId="49" xfId="0" applyNumberFormat="1" applyFont="1" applyFill="1" applyBorder="1" applyAlignment="1">
      <alignment horizontal="center" wrapText="1"/>
    </xf>
    <xf numFmtId="165" fontId="14" fillId="0" borderId="44" xfId="0" applyNumberFormat="1" applyFont="1" applyFill="1" applyBorder="1" applyAlignment="1">
      <alignment horizontal="center" wrapText="1"/>
    </xf>
    <xf numFmtId="1" fontId="14" fillId="0" borderId="44" xfId="0" applyNumberFormat="1" applyFont="1" applyFill="1" applyBorder="1" applyAlignment="1">
      <alignment horizontal="center" wrapText="1"/>
    </xf>
    <xf numFmtId="2" fontId="14" fillId="0" borderId="44" xfId="0" applyNumberFormat="1" applyFont="1" applyFill="1" applyBorder="1" applyAlignment="1">
      <alignment horizontal="center" wrapText="1"/>
    </xf>
    <xf numFmtId="4" fontId="3" fillId="0" borderId="44" xfId="0" applyNumberFormat="1" applyFont="1" applyBorder="1" applyAlignment="1" applyProtection="1">
      <alignment horizontal="center" vertical="center" wrapText="1"/>
      <protection locked="0"/>
    </xf>
    <xf numFmtId="1" fontId="3" fillId="0" borderId="44" xfId="0" applyNumberFormat="1" applyFont="1" applyBorder="1" applyAlignment="1" applyProtection="1">
      <alignment horizontal="center"/>
      <protection locked="0"/>
    </xf>
    <xf numFmtId="165" fontId="14" fillId="0" borderId="42" xfId="0" applyNumberFormat="1" applyFont="1" applyFill="1" applyBorder="1" applyAlignment="1">
      <alignment horizontal="center" wrapText="1"/>
    </xf>
    <xf numFmtId="165" fontId="14" fillId="0" borderId="39" xfId="0" applyNumberFormat="1" applyFont="1" applyFill="1" applyBorder="1" applyAlignment="1">
      <alignment horizontal="center" wrapText="1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37" xfId="0" applyFont="1" applyBorder="1" applyAlignment="1" applyProtection="1">
      <alignment horizontal="center" vertical="center" textRotation="90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3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39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40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35" xfId="0" applyFont="1" applyBorder="1" applyAlignment="1" applyProtection="1">
      <alignment horizontal="center" vertical="center" textRotation="90" wrapText="1"/>
      <protection locked="0"/>
    </xf>
    <xf numFmtId="0" fontId="5" fillId="0" borderId="5" xfId="0" applyFont="1" applyBorder="1" applyAlignment="1" applyProtection="1">
      <alignment horizontal="center" vertical="center" textRotation="90" wrapText="1"/>
      <protection locked="0"/>
    </xf>
    <xf numFmtId="0" fontId="5" fillId="0" borderId="36" xfId="0" applyFont="1" applyBorder="1" applyAlignment="1" applyProtection="1">
      <alignment horizontal="center" vertical="center" textRotation="90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1" xfId="0" applyFont="1" applyBorder="1" applyAlignment="1" applyProtection="1">
      <alignment horizontal="center" vertical="center" textRotation="90" wrapText="1"/>
      <protection locked="0"/>
    </xf>
    <xf numFmtId="0" fontId="12" fillId="0" borderId="36" xfId="0" applyFont="1" applyBorder="1" applyAlignment="1" applyProtection="1">
      <alignment horizontal="center" wrapText="1"/>
      <protection locked="0"/>
    </xf>
    <xf numFmtId="0" fontId="12" fillId="0" borderId="31" xfId="0" applyFont="1" applyBorder="1" applyAlignment="1" applyProtection="1">
      <alignment horizontal="center" wrapText="1"/>
      <protection locked="0"/>
    </xf>
    <xf numFmtId="0" fontId="11" fillId="0" borderId="37" xfId="0" applyFont="1" applyBorder="1" applyAlignment="1" applyProtection="1">
      <alignment horizontal="center" wrapText="1"/>
      <protection locked="0"/>
    </xf>
    <xf numFmtId="0" fontId="11" fillId="0" borderId="32" xfId="0" applyFont="1" applyBorder="1" applyAlignment="1" applyProtection="1">
      <alignment horizontal="center" wrapText="1"/>
      <protection locked="0"/>
    </xf>
    <xf numFmtId="0" fontId="11" fillId="0" borderId="41" xfId="0" applyFont="1" applyBorder="1" applyAlignment="1" applyProtection="1">
      <alignment horizontal="center" wrapText="1"/>
      <protection locked="0"/>
    </xf>
    <xf numFmtId="0" fontId="11" fillId="0" borderId="30" xfId="0" applyFont="1" applyBorder="1" applyAlignment="1" applyProtection="1">
      <alignment horizontal="center" wrapText="1"/>
      <protection locked="0"/>
    </xf>
    <xf numFmtId="0" fontId="2" fillId="0" borderId="27" xfId="0" applyFont="1" applyBorder="1" applyAlignment="1" applyProtection="1">
      <alignment horizontal="right" vertical="center" wrapText="1"/>
      <protection locked="0"/>
    </xf>
    <xf numFmtId="0" fontId="2" fillId="0" borderId="28" xfId="0" applyFont="1" applyBorder="1" applyAlignment="1" applyProtection="1">
      <alignment horizontal="right" vertical="center" wrapText="1"/>
      <protection locked="0"/>
    </xf>
    <xf numFmtId="0" fontId="2" fillId="0" borderId="29" xfId="0" applyFont="1" applyBorder="1" applyAlignment="1" applyProtection="1">
      <alignment horizontal="right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11" fillId="0" borderId="36" xfId="0" applyFont="1" applyBorder="1" applyAlignment="1" applyProtection="1">
      <alignment horizontal="center" wrapText="1"/>
      <protection locked="0"/>
    </xf>
    <xf numFmtId="0" fontId="11" fillId="0" borderId="31" xfId="0" applyFont="1" applyBorder="1" applyAlignment="1" applyProtection="1">
      <alignment horizontal="center" wrapText="1"/>
      <protection locked="0"/>
    </xf>
    <xf numFmtId="0" fontId="2" fillId="2" borderId="43" xfId="0" applyFont="1" applyFill="1" applyBorder="1" applyAlignment="1" applyProtection="1">
      <alignment horizontal="center" vertical="center" wrapText="1"/>
      <protection locked="0"/>
    </xf>
    <xf numFmtId="0" fontId="2" fillId="2" borderId="35" xfId="0" applyFont="1" applyFill="1" applyBorder="1" applyAlignment="1" applyProtection="1">
      <alignment horizontal="center" vertical="center" wrapText="1"/>
      <protection locked="0"/>
    </xf>
    <xf numFmtId="0" fontId="2" fillId="2" borderId="41" xfId="0" applyFont="1" applyFill="1" applyBorder="1" applyAlignment="1" applyProtection="1">
      <alignment horizontal="center" vertical="center" wrapText="1"/>
      <protection locked="0"/>
    </xf>
    <xf numFmtId="0" fontId="2" fillId="2" borderId="36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textRotation="90" wrapText="1"/>
      <protection locked="0"/>
    </xf>
    <xf numFmtId="0" fontId="7" fillId="0" borderId="20" xfId="0" applyFont="1" applyBorder="1" applyAlignment="1" applyProtection="1">
      <alignment horizontal="center" vertical="center" textRotation="90" wrapText="1"/>
      <protection locked="0"/>
    </xf>
    <xf numFmtId="0" fontId="7" fillId="0" borderId="47" xfId="0" applyFont="1" applyBorder="1" applyAlignment="1" applyProtection="1">
      <alignment horizontal="center" vertical="center" textRotation="90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39" xfId="0" applyFont="1" applyBorder="1" applyAlignment="1" applyProtection="1">
      <alignment horizontal="left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39" xfId="0" applyFont="1" applyBorder="1" applyAlignment="1" applyProtection="1">
      <alignment horizontal="right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42" xfId="0" applyFont="1" applyBorder="1" applyAlignment="1" applyProtection="1">
      <alignment horizontal="center" vertical="center" textRotation="90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165" fontId="2" fillId="0" borderId="48" xfId="0" applyNumberFormat="1" applyFont="1" applyBorder="1" applyAlignment="1" applyProtection="1">
      <alignment horizontal="right" vertical="center" wrapText="1"/>
      <protection locked="0"/>
    </xf>
    <xf numFmtId="165" fontId="2" fillId="0" borderId="26" xfId="0" applyNumberFormat="1" applyFont="1" applyBorder="1" applyAlignment="1" applyProtection="1">
      <alignment horizontal="right" vertical="center" wrapText="1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seenko-na/Documents/&#1055;&#1056;&#1054;&#1058;&#1054;&#1050;&#1054;&#1051;&#1067;%20&#1050;&#1040;&#1063;&#1045;&#1057;&#1058;&#1042;&#1040;%204%20&#1053;&#1045;&#1044;&#1045;&#1051;&#1048;/&#1055;&#1088;&#1086;&#1090;&#1086;&#1082;&#1086;&#1083;&#1099;%201/&#1055;&#1040;&#1058;%20&#1055;&#1086;&#1083;&#1090;&#1072;&#1074;&#1072;&#1075;&#1072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seenko-na/Documents/&#1055;&#1056;&#1054;&#1058;&#1054;&#1050;&#1054;&#1051;&#1067;%20&#1050;&#1040;&#1063;&#1045;&#1057;&#1058;&#1042;&#1040;%204%20&#1053;&#1045;&#1044;&#1045;&#1051;&#1048;/&#1055;&#1088;&#1086;&#1090;&#1086;&#1082;&#1086;&#1083;&#1099;%202/&#1055;&#1040;&#1058;%20&#1055;&#1086;&#1083;&#1090;&#1072;&#1074;&#1072;&#1075;&#1072;&#107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seenko-na/Documents/&#1055;&#1056;&#1054;&#1058;&#1054;&#1050;&#1054;&#1051;&#1067;%20&#1050;&#1040;&#1063;&#1045;&#1057;&#1058;&#1042;&#1040;%204%20&#1053;&#1045;&#1044;&#1045;&#1051;&#1048;/&#1055;&#1088;&#1086;&#1090;&#1086;&#1082;&#1086;&#1083;&#1099;%203/&#1055;&#1040;&#1058;%20&#1055;&#1086;&#1083;&#1090;&#1072;&#1074;&#1072;&#1075;&#1072;&#107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seenko-na/Documents/&#1055;&#1056;&#1054;&#1058;&#1054;&#1050;&#1054;&#1051;&#1067;%20&#1050;&#1040;&#1063;&#1045;&#1057;&#1058;&#1042;&#1040;%204%20&#1053;&#1045;&#1044;&#1045;&#1051;&#1048;/&#1055;&#1088;&#1086;&#1090;&#1086;&#1082;&#1086;&#1083;&#1099;%204/&#1055;&#1040;&#1058;%20&#1055;&#1086;&#1083;&#1090;&#1072;&#1074;&#1072;&#1075;&#1072;&#107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seenko-na/Documents/&#1055;&#1056;&#1054;&#1058;&#1054;&#1050;&#1054;&#1051;&#1067;%20&#1050;&#1040;&#1063;&#1045;&#1057;&#1058;&#1042;&#1040;%205%20&#1053;&#1045;&#1044;&#1045;&#1051;&#1048;/&#1055;&#1088;&#1086;&#1090;&#1086;&#1082;&#1086;&#1083;&#1099;%205/&#1055;&#1040;&#1058;%20&#1055;&#1086;&#1083;&#1090;&#1072;&#1074;&#1072;&#1075;&#1072;&#10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31">
          <cell r="B131">
            <v>89.393000000000001</v>
          </cell>
          <cell r="C131">
            <v>4.8760000000000003</v>
          </cell>
          <cell r="D131">
            <v>1.091</v>
          </cell>
          <cell r="E131">
            <v>0.17699999999999999</v>
          </cell>
          <cell r="F131">
            <v>0.13300000000000001</v>
          </cell>
          <cell r="G131">
            <v>3.5999999999999997E-2</v>
          </cell>
          <cell r="H131">
            <v>5.1999999999999998E-2</v>
          </cell>
          <cell r="I131">
            <v>5.0000000000000001E-3</v>
          </cell>
          <cell r="J131">
            <v>7.0999999999999994E-2</v>
          </cell>
          <cell r="K131">
            <v>1.018</v>
          </cell>
          <cell r="L131">
            <v>3.1429999999999998</v>
          </cell>
          <cell r="M131">
            <v>5.0000000000000001E-3</v>
          </cell>
        </row>
        <row r="135">
          <cell r="M135">
            <v>0.7611</v>
          </cell>
        </row>
        <row r="136">
          <cell r="M136">
            <v>34.299999999999997</v>
          </cell>
          <cell r="N136">
            <v>8193</v>
          </cell>
        </row>
        <row r="137">
          <cell r="M137">
            <v>38</v>
          </cell>
          <cell r="N137">
            <v>9075</v>
          </cell>
        </row>
        <row r="139">
          <cell r="M139">
            <v>47.8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31">
          <cell r="B131">
            <v>88.537000000000006</v>
          </cell>
          <cell r="C131">
            <v>5.181</v>
          </cell>
          <cell r="D131">
            <v>1.1459999999999999</v>
          </cell>
          <cell r="E131">
            <v>0.187</v>
          </cell>
          <cell r="F131">
            <v>0.13900000000000001</v>
          </cell>
          <cell r="G131">
            <v>3.6999999999999998E-2</v>
          </cell>
          <cell r="H131">
            <v>5.5E-2</v>
          </cell>
          <cell r="I131">
            <v>5.0000000000000001E-3</v>
          </cell>
          <cell r="J131">
            <v>7.2999999999999995E-2</v>
          </cell>
          <cell r="K131">
            <v>0.92100000000000004</v>
          </cell>
          <cell r="L131">
            <v>3.7149999999999999</v>
          </cell>
          <cell r="M131">
            <v>4.0000000000000001E-3</v>
          </cell>
        </row>
        <row r="135">
          <cell r="M135">
            <v>0.7702</v>
          </cell>
        </row>
        <row r="136">
          <cell r="M136">
            <v>34.270000000000003</v>
          </cell>
          <cell r="N136">
            <v>8186</v>
          </cell>
        </row>
        <row r="137">
          <cell r="M137">
            <v>37.96</v>
          </cell>
          <cell r="N137">
            <v>9065</v>
          </cell>
        </row>
        <row r="139">
          <cell r="M139">
            <v>47.47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31">
          <cell r="B131">
            <v>88.983999999999995</v>
          </cell>
          <cell r="C131">
            <v>5.0279999999999996</v>
          </cell>
          <cell r="D131">
            <v>1.119</v>
          </cell>
          <cell r="E131">
            <v>0.184</v>
          </cell>
          <cell r="F131">
            <v>0.13600000000000001</v>
          </cell>
          <cell r="G131">
            <v>3.9E-2</v>
          </cell>
          <cell r="H131">
            <v>5.3999999999999999E-2</v>
          </cell>
          <cell r="I131">
            <v>5.0000000000000001E-3</v>
          </cell>
          <cell r="J131">
            <v>6.9000000000000006E-2</v>
          </cell>
          <cell r="K131">
            <v>0.96799999999999997</v>
          </cell>
          <cell r="L131">
            <v>3.41</v>
          </cell>
          <cell r="M131">
            <v>4.0000000000000001E-3</v>
          </cell>
        </row>
        <row r="135">
          <cell r="M135">
            <v>0.76539999999999997</v>
          </cell>
        </row>
        <row r="136">
          <cell r="M136">
            <v>34.29</v>
          </cell>
          <cell r="N136">
            <v>8191</v>
          </cell>
        </row>
        <row r="137">
          <cell r="M137">
            <v>37.99</v>
          </cell>
          <cell r="N137">
            <v>9072</v>
          </cell>
        </row>
        <row r="139">
          <cell r="M139">
            <v>47.65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31">
          <cell r="B131">
            <v>88.781000000000006</v>
          </cell>
          <cell r="C131">
            <v>5.0759999999999996</v>
          </cell>
          <cell r="D131">
            <v>1.1339999999999999</v>
          </cell>
          <cell r="E131">
            <v>0.189</v>
          </cell>
          <cell r="F131">
            <v>0.14000000000000001</v>
          </cell>
          <cell r="G131">
            <v>3.5999999999999997E-2</v>
          </cell>
          <cell r="H131">
            <v>5.5E-2</v>
          </cell>
          <cell r="I131">
            <v>6.0000000000000001E-3</v>
          </cell>
          <cell r="J131">
            <v>6.9000000000000006E-2</v>
          </cell>
          <cell r="K131">
            <v>0.88600000000000001</v>
          </cell>
          <cell r="L131">
            <v>3.6230000000000002</v>
          </cell>
          <cell r="M131">
            <v>5.0000000000000001E-3</v>
          </cell>
        </row>
        <row r="135">
          <cell r="M135">
            <v>0.7681</v>
          </cell>
        </row>
        <row r="136">
          <cell r="M136">
            <v>34.28</v>
          </cell>
          <cell r="N136">
            <v>8187</v>
          </cell>
        </row>
        <row r="137">
          <cell r="M137">
            <v>37.97</v>
          </cell>
          <cell r="N137">
            <v>9067</v>
          </cell>
        </row>
        <row r="139">
          <cell r="M139">
            <v>47.54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39">
          <cell r="M139">
            <v>47.83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zoomScale="80" zoomScaleNormal="80" zoomScaleSheetLayoutView="90" workbookViewId="0">
      <selection activeCell="AB43" sqref="AB43"/>
    </sheetView>
  </sheetViews>
  <sheetFormatPr defaultRowHeight="15" x14ac:dyDescent="0.25"/>
  <cols>
    <col min="1" max="1" width="4.85546875" style="1" customWidth="1"/>
    <col min="2" max="2" width="10.140625" style="1" customWidth="1"/>
    <col min="3" max="3" width="7.28515625" style="1" customWidth="1"/>
    <col min="4" max="6" width="6.140625" style="1" customWidth="1"/>
    <col min="7" max="7" width="8" style="1" customWidth="1"/>
    <col min="8" max="10" width="6.140625" style="1" customWidth="1"/>
    <col min="11" max="11" width="7.140625" style="1" customWidth="1"/>
    <col min="12" max="13" width="6.140625" style="1" customWidth="1"/>
    <col min="14" max="14" width="7.28515625" style="1" customWidth="1"/>
    <col min="15" max="15" width="7.7109375" style="1" customWidth="1"/>
    <col min="16" max="16" width="7.85546875" style="1" customWidth="1"/>
    <col min="17" max="17" width="8.140625" style="1" customWidth="1"/>
    <col min="18" max="18" width="8" style="1" customWidth="1"/>
    <col min="19" max="19" width="7.5703125" style="1" customWidth="1"/>
    <col min="20" max="21" width="7.42578125" style="1" customWidth="1"/>
    <col min="22" max="23" width="6.140625" style="1" customWidth="1"/>
    <col min="24" max="25" width="6" style="1" customWidth="1"/>
    <col min="26" max="28" width="6.140625" style="1" customWidth="1"/>
    <col min="29" max="29" width="9.28515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1" t="s">
        <v>21</v>
      </c>
      <c r="B1" s="2"/>
      <c r="C1" s="2"/>
      <c r="D1" s="2"/>
      <c r="M1" s="13" t="s">
        <v>4</v>
      </c>
      <c r="Y1" s="1" t="s">
        <v>61</v>
      </c>
    </row>
    <row r="2" spans="1:34" x14ac:dyDescent="0.25">
      <c r="A2" s="11" t="s">
        <v>47</v>
      </c>
      <c r="B2" s="2"/>
      <c r="C2" s="12"/>
      <c r="D2" s="2"/>
      <c r="F2" s="2"/>
      <c r="G2" s="2"/>
      <c r="H2" s="2"/>
      <c r="I2" s="2"/>
      <c r="J2" s="2"/>
      <c r="K2" s="3" t="s">
        <v>55</v>
      </c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34" ht="13.5" customHeight="1" x14ac:dyDescent="0.25">
      <c r="A3" s="11" t="s">
        <v>48</v>
      </c>
      <c r="C3" s="3"/>
      <c r="F3" s="2"/>
      <c r="G3" s="2"/>
      <c r="H3" s="2"/>
      <c r="I3" s="2"/>
      <c r="J3" s="2"/>
      <c r="K3" s="15" t="s">
        <v>56</v>
      </c>
      <c r="Z3" s="14"/>
      <c r="AA3" s="14"/>
      <c r="AB3" s="14"/>
      <c r="AC3" s="14"/>
    </row>
    <row r="4" spans="1:34" x14ac:dyDescent="0.25">
      <c r="A4" s="10" t="s">
        <v>22</v>
      </c>
      <c r="G4" s="2"/>
      <c r="H4" s="2"/>
      <c r="I4" s="2"/>
      <c r="K4" s="1" t="s">
        <v>27</v>
      </c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1:34" x14ac:dyDescent="0.25">
      <c r="A5" s="10" t="s">
        <v>49</v>
      </c>
      <c r="F5" s="2"/>
      <c r="G5" s="2"/>
      <c r="H5" s="2"/>
      <c r="K5" s="3" t="s">
        <v>54</v>
      </c>
      <c r="M5" s="14"/>
      <c r="O5" s="14"/>
      <c r="P5" s="14"/>
      <c r="Q5" s="14"/>
      <c r="R5" s="14"/>
      <c r="S5" s="14"/>
      <c r="V5" s="14"/>
      <c r="W5" s="3" t="s">
        <v>60</v>
      </c>
      <c r="X5" s="14"/>
      <c r="Y5" s="14"/>
      <c r="Z5" s="14"/>
    </row>
    <row r="6" spans="1:34" ht="5.25" customHeight="1" thickBot="1" x14ac:dyDescent="0.3"/>
    <row r="7" spans="1:34" ht="26.25" customHeight="1" thickBot="1" x14ac:dyDescent="0.3">
      <c r="A7" s="101" t="s">
        <v>0</v>
      </c>
      <c r="B7" s="62" t="s">
        <v>1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4"/>
      <c r="N7" s="62" t="s">
        <v>32</v>
      </c>
      <c r="O7" s="91"/>
      <c r="P7" s="91"/>
      <c r="Q7" s="91"/>
      <c r="R7" s="91"/>
      <c r="S7" s="91"/>
      <c r="T7" s="91"/>
      <c r="U7" s="91"/>
      <c r="V7" s="91"/>
      <c r="W7" s="92"/>
      <c r="X7" s="112" t="s">
        <v>26</v>
      </c>
      <c r="Y7" s="109" t="s">
        <v>2</v>
      </c>
      <c r="Z7" s="105" t="s">
        <v>18</v>
      </c>
      <c r="AA7" s="105" t="s">
        <v>19</v>
      </c>
      <c r="AB7" s="72" t="s">
        <v>20</v>
      </c>
      <c r="AC7" s="101" t="s">
        <v>16</v>
      </c>
    </row>
    <row r="8" spans="1:34" ht="16.5" customHeight="1" thickBot="1" x14ac:dyDescent="0.3">
      <c r="A8" s="104"/>
      <c r="B8" s="65"/>
      <c r="C8" s="66"/>
      <c r="D8" s="66"/>
      <c r="E8" s="66"/>
      <c r="F8" s="66"/>
      <c r="G8" s="66"/>
      <c r="H8" s="66"/>
      <c r="I8" s="66"/>
      <c r="J8" s="66"/>
      <c r="K8" s="66"/>
      <c r="L8" s="66"/>
      <c r="M8" s="67"/>
      <c r="N8" s="78" t="s">
        <v>28</v>
      </c>
      <c r="O8" s="19" t="s">
        <v>30</v>
      </c>
      <c r="P8" s="19"/>
      <c r="Q8" s="19"/>
      <c r="R8" s="19"/>
      <c r="S8" s="19"/>
      <c r="T8" s="19"/>
      <c r="U8" s="19"/>
      <c r="V8" s="19" t="s">
        <v>31</v>
      </c>
      <c r="W8" s="20"/>
      <c r="X8" s="113"/>
      <c r="Y8" s="110"/>
      <c r="Z8" s="106"/>
      <c r="AA8" s="106"/>
      <c r="AB8" s="108"/>
      <c r="AC8" s="102"/>
    </row>
    <row r="9" spans="1:34" ht="15" customHeight="1" x14ac:dyDescent="0.25">
      <c r="A9" s="104"/>
      <c r="B9" s="74" t="s">
        <v>35</v>
      </c>
      <c r="C9" s="76" t="s">
        <v>36</v>
      </c>
      <c r="D9" s="76" t="s">
        <v>37</v>
      </c>
      <c r="E9" s="76" t="s">
        <v>42</v>
      </c>
      <c r="F9" s="76" t="s">
        <v>43</v>
      </c>
      <c r="G9" s="76" t="s">
        <v>40</v>
      </c>
      <c r="H9" s="76" t="s">
        <v>44</v>
      </c>
      <c r="I9" s="76" t="s">
        <v>41</v>
      </c>
      <c r="J9" s="76" t="s">
        <v>39</v>
      </c>
      <c r="K9" s="76" t="s">
        <v>38</v>
      </c>
      <c r="L9" s="76" t="s">
        <v>45</v>
      </c>
      <c r="M9" s="60" t="s">
        <v>46</v>
      </c>
      <c r="N9" s="79"/>
      <c r="O9" s="68" t="s">
        <v>33</v>
      </c>
      <c r="P9" s="70" t="s">
        <v>10</v>
      </c>
      <c r="Q9" s="72" t="s">
        <v>11</v>
      </c>
      <c r="R9" s="74" t="s">
        <v>34</v>
      </c>
      <c r="S9" s="76" t="s">
        <v>12</v>
      </c>
      <c r="T9" s="60" t="s">
        <v>13</v>
      </c>
      <c r="U9" s="80" t="s">
        <v>29</v>
      </c>
      <c r="V9" s="76" t="s">
        <v>14</v>
      </c>
      <c r="W9" s="60" t="s">
        <v>15</v>
      </c>
      <c r="X9" s="113"/>
      <c r="Y9" s="110"/>
      <c r="Z9" s="106"/>
      <c r="AA9" s="106"/>
      <c r="AB9" s="108"/>
      <c r="AC9" s="102"/>
    </row>
    <row r="10" spans="1:34" ht="92.25" customHeight="1" thickBot="1" x14ac:dyDescent="0.3">
      <c r="A10" s="104"/>
      <c r="B10" s="75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61"/>
      <c r="N10" s="79"/>
      <c r="O10" s="69"/>
      <c r="P10" s="71"/>
      <c r="Q10" s="73"/>
      <c r="R10" s="75"/>
      <c r="S10" s="77"/>
      <c r="T10" s="61"/>
      <c r="U10" s="81"/>
      <c r="V10" s="77"/>
      <c r="W10" s="61"/>
      <c r="X10" s="114"/>
      <c r="Y10" s="111"/>
      <c r="Z10" s="107"/>
      <c r="AA10" s="107"/>
      <c r="AB10" s="73"/>
      <c r="AC10" s="103"/>
    </row>
    <row r="11" spans="1:34" x14ac:dyDescent="0.25">
      <c r="A11" s="45">
        <v>1</v>
      </c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49">
        <v>8228</v>
      </c>
      <c r="P11" s="25">
        <v>34.450000000000003</v>
      </c>
      <c r="Q11" s="50">
        <v>9.57</v>
      </c>
      <c r="R11" s="26">
        <v>9112</v>
      </c>
      <c r="S11" s="25">
        <v>38.15</v>
      </c>
      <c r="T11" s="50">
        <v>10.6</v>
      </c>
      <c r="U11" s="51">
        <v>11423</v>
      </c>
      <c r="V11" s="25">
        <v>47.83</v>
      </c>
      <c r="W11" s="50">
        <v>13.28</v>
      </c>
      <c r="X11" s="26"/>
      <c r="Y11" s="26"/>
      <c r="Z11" s="36"/>
      <c r="AA11" s="36"/>
      <c r="AB11" s="36"/>
      <c r="AC11" s="37">
        <v>539.78980000000001</v>
      </c>
      <c r="AD11" s="16">
        <f t="shared" ref="AD11:AD41" si="0">SUM(B11:M11)+$K$42+$N$42</f>
        <v>0</v>
      </c>
      <c r="AE11" s="17" t="str">
        <f>IF(AD11=100,"ОК"," ")</f>
        <v xml:space="preserve"> </v>
      </c>
      <c r="AF11" s="8"/>
      <c r="AG11" s="8"/>
      <c r="AH11" s="8"/>
    </row>
    <row r="12" spans="1:34" x14ac:dyDescent="0.25">
      <c r="A12" s="45">
        <v>2</v>
      </c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46">
        <v>8228</v>
      </c>
      <c r="P12" s="29">
        <v>34.450000000000003</v>
      </c>
      <c r="Q12" s="47">
        <v>9.57</v>
      </c>
      <c r="R12" s="30">
        <v>9112</v>
      </c>
      <c r="S12" s="29">
        <v>38.15</v>
      </c>
      <c r="T12" s="47">
        <v>10.6</v>
      </c>
      <c r="U12" s="48">
        <v>11423</v>
      </c>
      <c r="V12" s="29">
        <v>47.83</v>
      </c>
      <c r="W12" s="47">
        <v>13.28</v>
      </c>
      <c r="X12" s="30"/>
      <c r="Y12" s="30"/>
      <c r="Z12" s="38"/>
      <c r="AA12" s="38"/>
      <c r="AB12" s="38"/>
      <c r="AC12" s="39">
        <v>489.5412</v>
      </c>
      <c r="AD12" s="16">
        <f t="shared" si="0"/>
        <v>0</v>
      </c>
      <c r="AE12" s="17" t="str">
        <f>IF(AD12=100,"ОК"," ")</f>
        <v xml:space="preserve"> </v>
      </c>
      <c r="AF12" s="8"/>
      <c r="AG12" s="8"/>
      <c r="AH12" s="8"/>
    </row>
    <row r="13" spans="1:34" x14ac:dyDescent="0.25">
      <c r="A13" s="45">
        <v>3</v>
      </c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46">
        <v>8228</v>
      </c>
      <c r="P13" s="29">
        <v>34.450000000000003</v>
      </c>
      <c r="Q13" s="47">
        <v>9.57</v>
      </c>
      <c r="R13" s="30">
        <v>9112</v>
      </c>
      <c r="S13" s="29">
        <v>38.15</v>
      </c>
      <c r="T13" s="47">
        <v>10.6</v>
      </c>
      <c r="U13" s="48">
        <v>11423</v>
      </c>
      <c r="V13" s="29">
        <v>47.83</v>
      </c>
      <c r="W13" s="47">
        <v>13.28</v>
      </c>
      <c r="X13" s="30"/>
      <c r="Y13" s="30"/>
      <c r="Z13" s="38"/>
      <c r="AA13" s="38"/>
      <c r="AB13" s="38"/>
      <c r="AC13" s="39">
        <v>463.44759999999997</v>
      </c>
      <c r="AD13" s="16">
        <f t="shared" si="0"/>
        <v>0</v>
      </c>
      <c r="AE13" s="17" t="str">
        <f>IF(AD13=100,"ОК"," ")</f>
        <v xml:space="preserve"> </v>
      </c>
      <c r="AF13" s="8"/>
      <c r="AG13" s="8"/>
      <c r="AH13" s="8"/>
    </row>
    <row r="14" spans="1:34" x14ac:dyDescent="0.25">
      <c r="A14" s="45">
        <v>4</v>
      </c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46">
        <v>8228</v>
      </c>
      <c r="P14" s="29">
        <v>34.450000000000003</v>
      </c>
      <c r="Q14" s="47">
        <v>9.57</v>
      </c>
      <c r="R14" s="30">
        <v>9112</v>
      </c>
      <c r="S14" s="29">
        <v>38.15</v>
      </c>
      <c r="T14" s="47">
        <v>10.6</v>
      </c>
      <c r="U14" s="48">
        <v>11423</v>
      </c>
      <c r="V14" s="29">
        <v>47.83</v>
      </c>
      <c r="W14" s="47">
        <v>13.28</v>
      </c>
      <c r="X14" s="40"/>
      <c r="Y14" s="40"/>
      <c r="Z14" s="38"/>
      <c r="AA14" s="38"/>
      <c r="AB14" s="38"/>
      <c r="AC14" s="39">
        <v>462.99590000000001</v>
      </c>
      <c r="AD14" s="16">
        <f t="shared" si="0"/>
        <v>0</v>
      </c>
      <c r="AE14" s="17" t="str">
        <f t="shared" ref="AE14:AE41" si="1">IF(AD14=100,"ОК"," ")</f>
        <v xml:space="preserve"> </v>
      </c>
      <c r="AF14" s="8"/>
      <c r="AG14" s="8"/>
      <c r="AH14" s="8"/>
    </row>
    <row r="15" spans="1:34" ht="17.25" customHeight="1" x14ac:dyDescent="0.25">
      <c r="A15" s="45">
        <v>5</v>
      </c>
      <c r="B15" s="31">
        <f>[1]Лист1!$B$131</f>
        <v>89.393000000000001</v>
      </c>
      <c r="C15" s="32">
        <f>[1]Лист1!$C$131</f>
        <v>4.8760000000000003</v>
      </c>
      <c r="D15" s="32">
        <f>[1]Лист1!$D$131</f>
        <v>1.091</v>
      </c>
      <c r="E15" s="32">
        <f>[1]Лист1!$F$131</f>
        <v>0.13300000000000001</v>
      </c>
      <c r="F15" s="32">
        <f>[1]Лист1!$E$131</f>
        <v>0.17699999999999999</v>
      </c>
      <c r="G15" s="32">
        <f>[1]Лист1!$I$131</f>
        <v>5.0000000000000001E-3</v>
      </c>
      <c r="H15" s="32">
        <f>[1]Лист1!$H$131</f>
        <v>5.1999999999999998E-2</v>
      </c>
      <c r="I15" s="32">
        <f>[1]Лист1!$G$131</f>
        <v>3.5999999999999997E-2</v>
      </c>
      <c r="J15" s="32">
        <f>[1]Лист1!$J$131</f>
        <v>7.0999999999999994E-2</v>
      </c>
      <c r="K15" s="32">
        <f>[1]Лист1!$M$131</f>
        <v>5.0000000000000001E-3</v>
      </c>
      <c r="L15" s="32">
        <f>[1]Лист1!$K$131</f>
        <v>1.018</v>
      </c>
      <c r="M15" s="32">
        <f>[1]Лист1!$L$131</f>
        <v>3.1429999999999998</v>
      </c>
      <c r="N15" s="28">
        <f>[1]Лист1!$M$135</f>
        <v>0.7611</v>
      </c>
      <c r="O15" s="46">
        <f>[1]Лист1!$N$136</f>
        <v>8193</v>
      </c>
      <c r="P15" s="29">
        <f>[1]Лист1!$M$136</f>
        <v>34.299999999999997</v>
      </c>
      <c r="Q15" s="47">
        <f>O15/859.8453</f>
        <v>9.5284582005623584</v>
      </c>
      <c r="R15" s="30">
        <f>[1]Лист1!$N$137</f>
        <v>9075</v>
      </c>
      <c r="S15" s="29">
        <f>[1]Лист1!$M$137</f>
        <v>38</v>
      </c>
      <c r="T15" s="47">
        <f>R15/859.8453</f>
        <v>10.554224114500597</v>
      </c>
      <c r="U15" s="48">
        <v>11416</v>
      </c>
      <c r="V15" s="29">
        <f>[1]Лист1!$M$139</f>
        <v>47.8</v>
      </c>
      <c r="W15" s="47">
        <f>U15/859.8453</f>
        <v>13.276806886075903</v>
      </c>
      <c r="X15" s="30">
        <v>-15.1</v>
      </c>
      <c r="Y15" s="30">
        <v>-15.7</v>
      </c>
      <c r="Z15" s="38"/>
      <c r="AA15" s="38"/>
      <c r="AB15" s="38" t="s">
        <v>58</v>
      </c>
      <c r="AC15" s="39">
        <v>486.64</v>
      </c>
      <c r="AD15" s="16">
        <f t="shared" si="0"/>
        <v>100</v>
      </c>
      <c r="AE15" s="17" t="str">
        <f t="shared" si="1"/>
        <v>ОК</v>
      </c>
      <c r="AF15" s="8"/>
      <c r="AG15" s="8"/>
      <c r="AH15" s="8"/>
    </row>
    <row r="16" spans="1:34" ht="15.75" customHeight="1" x14ac:dyDescent="0.25">
      <c r="A16" s="45">
        <v>6</v>
      </c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28"/>
      <c r="O16" s="46">
        <f>[1]Лист1!$N$136</f>
        <v>8193</v>
      </c>
      <c r="P16" s="29">
        <f>[1]Лист1!$M$136</f>
        <v>34.299999999999997</v>
      </c>
      <c r="Q16" s="47">
        <f t="shared" ref="Q16:Q21" si="2">O16/859.8453</f>
        <v>9.5284582005623584</v>
      </c>
      <c r="R16" s="30">
        <f>[1]Лист1!$N$137</f>
        <v>9075</v>
      </c>
      <c r="S16" s="29">
        <f>[1]Лист1!$M$137</f>
        <v>38</v>
      </c>
      <c r="T16" s="47">
        <f t="shared" ref="T16:T21" si="3">R16/859.8453</f>
        <v>10.554224114500597</v>
      </c>
      <c r="U16" s="48">
        <v>11416</v>
      </c>
      <c r="V16" s="29">
        <f>[1]Лист1!$M$139</f>
        <v>47.8</v>
      </c>
      <c r="W16" s="47">
        <f t="shared" ref="W16:W41" si="4">U16/859.8453</f>
        <v>13.276806886075903</v>
      </c>
      <c r="X16" s="30"/>
      <c r="Y16" s="30"/>
      <c r="Z16" s="38">
        <v>0.8</v>
      </c>
      <c r="AA16" s="30" t="s">
        <v>62</v>
      </c>
      <c r="AB16" s="38"/>
      <c r="AC16" s="39">
        <v>468.84340000000003</v>
      </c>
      <c r="AD16" s="16">
        <f t="shared" si="0"/>
        <v>0</v>
      </c>
      <c r="AE16" s="17" t="str">
        <f t="shared" si="1"/>
        <v xml:space="preserve"> </v>
      </c>
      <c r="AF16" s="8"/>
      <c r="AG16" s="8"/>
      <c r="AH16" s="8"/>
    </row>
    <row r="17" spans="1:34" ht="15" customHeight="1" x14ac:dyDescent="0.25">
      <c r="A17" s="45">
        <v>7</v>
      </c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28"/>
      <c r="O17" s="46">
        <f>[1]Лист1!$N$136</f>
        <v>8193</v>
      </c>
      <c r="P17" s="29">
        <f>[1]Лист1!$M$136</f>
        <v>34.299999999999997</v>
      </c>
      <c r="Q17" s="47">
        <f t="shared" si="2"/>
        <v>9.5284582005623584</v>
      </c>
      <c r="R17" s="30">
        <f>[1]Лист1!$N$137</f>
        <v>9075</v>
      </c>
      <c r="S17" s="29">
        <f>[1]Лист1!$M$137</f>
        <v>38</v>
      </c>
      <c r="T17" s="47">
        <f t="shared" si="3"/>
        <v>10.554224114500597</v>
      </c>
      <c r="U17" s="48">
        <v>11416</v>
      </c>
      <c r="V17" s="29">
        <f>[2]Лист1!$M$139</f>
        <v>47.47</v>
      </c>
      <c r="W17" s="47">
        <f t="shared" si="4"/>
        <v>13.276806886075903</v>
      </c>
      <c r="X17" s="30"/>
      <c r="Y17" s="41"/>
      <c r="Z17" s="30"/>
      <c r="AA17" s="30"/>
      <c r="AB17" s="38"/>
      <c r="AC17" s="39">
        <v>511.755</v>
      </c>
      <c r="AD17" s="16">
        <f t="shared" si="0"/>
        <v>0</v>
      </c>
      <c r="AE17" s="17" t="str">
        <f t="shared" si="1"/>
        <v xml:space="preserve"> </v>
      </c>
      <c r="AF17" s="8"/>
      <c r="AG17" s="8"/>
      <c r="AH17" s="8"/>
    </row>
    <row r="18" spans="1:34" x14ac:dyDescent="0.25">
      <c r="A18" s="45">
        <v>8</v>
      </c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28"/>
      <c r="O18" s="46">
        <f>[1]Лист1!$N$136</f>
        <v>8193</v>
      </c>
      <c r="P18" s="29">
        <f>[1]Лист1!$M$136</f>
        <v>34.299999999999997</v>
      </c>
      <c r="Q18" s="47">
        <f t="shared" si="2"/>
        <v>9.5284582005623584</v>
      </c>
      <c r="R18" s="30">
        <f>[1]Лист1!$N$137</f>
        <v>9075</v>
      </c>
      <c r="S18" s="29">
        <f>[1]Лист1!$M$137</f>
        <v>38</v>
      </c>
      <c r="T18" s="47">
        <f t="shared" si="3"/>
        <v>10.554224114500597</v>
      </c>
      <c r="U18" s="48">
        <v>11416</v>
      </c>
      <c r="V18" s="29">
        <f>[2]Лист1!$M$139</f>
        <v>47.47</v>
      </c>
      <c r="W18" s="47">
        <f t="shared" si="4"/>
        <v>13.276806886075903</v>
      </c>
      <c r="X18" s="30"/>
      <c r="Y18" s="30"/>
      <c r="Z18" s="38"/>
      <c r="AA18" s="38"/>
      <c r="AB18" s="38"/>
      <c r="AC18" s="39">
        <v>474.6377</v>
      </c>
      <c r="AD18" s="16">
        <f t="shared" si="0"/>
        <v>0</v>
      </c>
      <c r="AE18" s="17" t="str">
        <f t="shared" si="1"/>
        <v xml:space="preserve"> </v>
      </c>
      <c r="AF18" s="8"/>
      <c r="AG18" s="8"/>
      <c r="AH18" s="8"/>
    </row>
    <row r="19" spans="1:34" x14ac:dyDescent="0.25">
      <c r="A19" s="45">
        <v>9</v>
      </c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28"/>
      <c r="O19" s="46">
        <f>[1]Лист1!$N$136</f>
        <v>8193</v>
      </c>
      <c r="P19" s="29">
        <f>[1]Лист1!$M$136</f>
        <v>34.299999999999997</v>
      </c>
      <c r="Q19" s="47">
        <f t="shared" si="2"/>
        <v>9.5284582005623584</v>
      </c>
      <c r="R19" s="30">
        <f>[1]Лист1!$N$137</f>
        <v>9075</v>
      </c>
      <c r="S19" s="29">
        <f>[1]Лист1!$M$137</f>
        <v>38</v>
      </c>
      <c r="T19" s="47">
        <f t="shared" si="3"/>
        <v>10.554224114500597</v>
      </c>
      <c r="U19" s="48">
        <v>11416</v>
      </c>
      <c r="V19" s="29">
        <f>[2]Лист1!$M$139</f>
        <v>47.47</v>
      </c>
      <c r="W19" s="47">
        <f t="shared" si="4"/>
        <v>13.276806886075903</v>
      </c>
      <c r="X19" s="30"/>
      <c r="Y19" s="30"/>
      <c r="Z19" s="38"/>
      <c r="AA19" s="38"/>
      <c r="AB19" s="38"/>
      <c r="AC19" s="39">
        <v>452.70659999999998</v>
      </c>
      <c r="AD19" s="16">
        <f t="shared" si="0"/>
        <v>0</v>
      </c>
      <c r="AE19" s="17" t="str">
        <f t="shared" si="1"/>
        <v xml:space="preserve"> </v>
      </c>
      <c r="AF19" s="8"/>
      <c r="AG19" s="8"/>
      <c r="AH19" s="8"/>
    </row>
    <row r="20" spans="1:34" x14ac:dyDescent="0.25">
      <c r="A20" s="45">
        <v>10</v>
      </c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28"/>
      <c r="O20" s="46">
        <f>[1]Лист1!$N$136</f>
        <v>8193</v>
      </c>
      <c r="P20" s="29">
        <f>[1]Лист1!$M$136</f>
        <v>34.299999999999997</v>
      </c>
      <c r="Q20" s="47">
        <f t="shared" si="2"/>
        <v>9.5284582005623584</v>
      </c>
      <c r="R20" s="30">
        <f>[1]Лист1!$N$137</f>
        <v>9075</v>
      </c>
      <c r="S20" s="29">
        <f>[1]Лист1!$M$137</f>
        <v>38</v>
      </c>
      <c r="T20" s="47">
        <f t="shared" si="3"/>
        <v>10.554224114500597</v>
      </c>
      <c r="U20" s="48">
        <v>11416</v>
      </c>
      <c r="V20" s="29">
        <f>[2]Лист1!$M$139</f>
        <v>47.47</v>
      </c>
      <c r="W20" s="47">
        <f t="shared" si="4"/>
        <v>13.276806886075903</v>
      </c>
      <c r="X20" s="41"/>
      <c r="Y20" s="30"/>
      <c r="Z20" s="38"/>
      <c r="AA20" s="38"/>
      <c r="AB20" s="38"/>
      <c r="AC20" s="39">
        <v>437.08620000000002</v>
      </c>
      <c r="AD20" s="16">
        <f t="shared" si="0"/>
        <v>0</v>
      </c>
      <c r="AE20" s="17" t="str">
        <f t="shared" si="1"/>
        <v xml:space="preserve"> </v>
      </c>
      <c r="AF20" s="8"/>
      <c r="AG20" s="8"/>
      <c r="AH20" s="8"/>
    </row>
    <row r="21" spans="1:34" x14ac:dyDescent="0.25">
      <c r="A21" s="45">
        <v>11</v>
      </c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28"/>
      <c r="O21" s="46">
        <f>[1]Лист1!$N$136</f>
        <v>8193</v>
      </c>
      <c r="P21" s="29">
        <f>[1]Лист1!$M$136</f>
        <v>34.299999999999997</v>
      </c>
      <c r="Q21" s="47">
        <f t="shared" si="2"/>
        <v>9.5284582005623584</v>
      </c>
      <c r="R21" s="30">
        <f>[1]Лист1!$N$137</f>
        <v>9075</v>
      </c>
      <c r="S21" s="29">
        <f>[1]Лист1!$M$137</f>
        <v>38</v>
      </c>
      <c r="T21" s="47">
        <f t="shared" si="3"/>
        <v>10.554224114500597</v>
      </c>
      <c r="U21" s="48">
        <v>11416</v>
      </c>
      <c r="V21" s="29">
        <f>[2]Лист1!$M$139</f>
        <v>47.47</v>
      </c>
      <c r="W21" s="47">
        <f t="shared" si="4"/>
        <v>13.276806886075903</v>
      </c>
      <c r="X21" s="30"/>
      <c r="Y21" s="30"/>
      <c r="Z21" s="38"/>
      <c r="AA21" s="38"/>
      <c r="AB21" s="38"/>
      <c r="AC21" s="39">
        <v>454.68859999999995</v>
      </c>
      <c r="AD21" s="16">
        <f t="shared" si="0"/>
        <v>0</v>
      </c>
      <c r="AE21" s="17" t="str">
        <f t="shared" si="1"/>
        <v xml:space="preserve"> </v>
      </c>
      <c r="AF21" s="8"/>
      <c r="AG21" s="8"/>
      <c r="AH21" s="8"/>
    </row>
    <row r="22" spans="1:34" x14ac:dyDescent="0.25">
      <c r="A22" s="45">
        <v>12</v>
      </c>
      <c r="B22" s="31">
        <f>[2]Лист1!$B$131</f>
        <v>88.537000000000006</v>
      </c>
      <c r="C22" s="32">
        <f>[2]Лист1!$C$131</f>
        <v>5.181</v>
      </c>
      <c r="D22" s="32">
        <f>[2]Лист1!$D$131</f>
        <v>1.1459999999999999</v>
      </c>
      <c r="E22" s="32">
        <f>[2]Лист1!$F$131</f>
        <v>0.13900000000000001</v>
      </c>
      <c r="F22" s="32">
        <f>[2]Лист1!$E$131</f>
        <v>0.187</v>
      </c>
      <c r="G22" s="32">
        <f>[2]Лист1!$I$131</f>
        <v>5.0000000000000001E-3</v>
      </c>
      <c r="H22" s="32">
        <f>[2]Лист1!$H$131</f>
        <v>5.5E-2</v>
      </c>
      <c r="I22" s="32">
        <f>[2]Лист1!$G$131</f>
        <v>3.6999999999999998E-2</v>
      </c>
      <c r="J22" s="32">
        <f>[2]Лист1!$J$131</f>
        <v>7.2999999999999995E-2</v>
      </c>
      <c r="K22" s="32">
        <f>[2]Лист1!$M$131</f>
        <v>4.0000000000000001E-3</v>
      </c>
      <c r="L22" s="32">
        <f>[2]Лист1!$K$131</f>
        <v>0.92100000000000004</v>
      </c>
      <c r="M22" s="32">
        <f>[2]Лист1!$L$131</f>
        <v>3.7149999999999999</v>
      </c>
      <c r="N22" s="28">
        <f>[2]Лист1!$M$135</f>
        <v>0.7702</v>
      </c>
      <c r="O22" s="46">
        <f>[2]Лист1!$N$136</f>
        <v>8186</v>
      </c>
      <c r="P22" s="29">
        <f>[2]Лист1!$M$136</f>
        <v>34.270000000000003</v>
      </c>
      <c r="Q22" s="47">
        <f t="shared" ref="Q22" si="5">O22/859.8453</f>
        <v>9.5203172012453869</v>
      </c>
      <c r="R22" s="30">
        <f>[2]Лист1!$N$137</f>
        <v>9065</v>
      </c>
      <c r="S22" s="29">
        <f>[2]Лист1!$M$137</f>
        <v>37.96</v>
      </c>
      <c r="T22" s="47">
        <f t="shared" ref="T22" si="6">R22/859.8453</f>
        <v>10.542594115476355</v>
      </c>
      <c r="U22" s="48">
        <v>11337</v>
      </c>
      <c r="V22" s="29">
        <f>[2]Лист1!$M$139</f>
        <v>47.47</v>
      </c>
      <c r="W22" s="47">
        <f t="shared" ref="W22" si="7">U22/859.8453</f>
        <v>13.184929893784382</v>
      </c>
      <c r="X22" s="30">
        <v>-17.2</v>
      </c>
      <c r="Y22" s="30">
        <v>-16.7</v>
      </c>
      <c r="Z22" s="38"/>
      <c r="AA22" s="38"/>
      <c r="AB22" s="38"/>
      <c r="AC22" s="39">
        <v>473.3843</v>
      </c>
      <c r="AD22" s="16">
        <f t="shared" si="0"/>
        <v>100.00000000000001</v>
      </c>
      <c r="AE22" s="17" t="str">
        <f t="shared" si="1"/>
        <v>ОК</v>
      </c>
      <c r="AF22" s="8"/>
      <c r="AG22" s="8"/>
      <c r="AH22" s="8"/>
    </row>
    <row r="23" spans="1:34" x14ac:dyDescent="0.25">
      <c r="A23" s="45">
        <v>13</v>
      </c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28"/>
      <c r="O23" s="46">
        <f>[2]Лист1!$N$136</f>
        <v>8186</v>
      </c>
      <c r="P23" s="29">
        <f>[2]Лист1!$M$136</f>
        <v>34.270000000000003</v>
      </c>
      <c r="Q23" s="47">
        <f t="shared" ref="Q23:Q28" si="8">O23/859.8453</f>
        <v>9.5203172012453869</v>
      </c>
      <c r="R23" s="30">
        <f>[2]Лист1!$N$137</f>
        <v>9065</v>
      </c>
      <c r="S23" s="29">
        <f>[2]Лист1!$M$137</f>
        <v>37.96</v>
      </c>
      <c r="T23" s="47">
        <f t="shared" ref="T23:T28" si="9">R23/859.8453</f>
        <v>10.542594115476355</v>
      </c>
      <c r="U23" s="48">
        <v>11337</v>
      </c>
      <c r="V23" s="29">
        <f>[2]Лист1!$M$139</f>
        <v>47.47</v>
      </c>
      <c r="W23" s="47">
        <f t="shared" si="4"/>
        <v>13.184929893784382</v>
      </c>
      <c r="X23" s="30"/>
      <c r="Y23" s="30"/>
      <c r="Z23" s="38"/>
      <c r="AA23" s="38"/>
      <c r="AB23" s="38"/>
      <c r="AC23" s="39">
        <v>517.4479</v>
      </c>
      <c r="AD23" s="16">
        <f t="shared" si="0"/>
        <v>0</v>
      </c>
      <c r="AE23" s="17" t="str">
        <f t="shared" si="1"/>
        <v xml:space="preserve"> </v>
      </c>
      <c r="AF23" s="8"/>
      <c r="AG23" s="8"/>
      <c r="AH23" s="8"/>
    </row>
    <row r="24" spans="1:34" x14ac:dyDescent="0.25">
      <c r="A24" s="45">
        <v>14</v>
      </c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28"/>
      <c r="O24" s="46">
        <f>[2]Лист1!$N$136</f>
        <v>8186</v>
      </c>
      <c r="P24" s="29">
        <f>[2]Лист1!$M$136</f>
        <v>34.270000000000003</v>
      </c>
      <c r="Q24" s="47">
        <f t="shared" si="8"/>
        <v>9.5203172012453869</v>
      </c>
      <c r="R24" s="30">
        <f>[2]Лист1!$N$137</f>
        <v>9065</v>
      </c>
      <c r="S24" s="29">
        <f>[2]Лист1!$M$137</f>
        <v>37.96</v>
      </c>
      <c r="T24" s="47">
        <f t="shared" si="9"/>
        <v>10.542594115476355</v>
      </c>
      <c r="U24" s="48">
        <v>11337</v>
      </c>
      <c r="V24" s="29">
        <f>[3]Лист1!$M$139</f>
        <v>47.65</v>
      </c>
      <c r="W24" s="47">
        <f t="shared" si="4"/>
        <v>13.184929893784382</v>
      </c>
      <c r="X24" s="30"/>
      <c r="Y24" s="30"/>
      <c r="Z24" s="38"/>
      <c r="AA24" s="38"/>
      <c r="AB24" s="38"/>
      <c r="AC24" s="39">
        <v>494.47159999999997</v>
      </c>
      <c r="AD24" s="16">
        <f t="shared" si="0"/>
        <v>0</v>
      </c>
      <c r="AE24" s="17" t="str">
        <f t="shared" si="1"/>
        <v xml:space="preserve"> </v>
      </c>
      <c r="AF24" s="8"/>
      <c r="AG24" s="8"/>
      <c r="AH24" s="8"/>
    </row>
    <row r="25" spans="1:34" x14ac:dyDescent="0.25">
      <c r="A25" s="45">
        <v>15</v>
      </c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28"/>
      <c r="O25" s="46">
        <f>[2]Лист1!$N$136</f>
        <v>8186</v>
      </c>
      <c r="P25" s="29">
        <f>[2]Лист1!$M$136</f>
        <v>34.270000000000003</v>
      </c>
      <c r="Q25" s="47">
        <f t="shared" si="8"/>
        <v>9.5203172012453869</v>
      </c>
      <c r="R25" s="30">
        <f>[2]Лист1!$N$137</f>
        <v>9065</v>
      </c>
      <c r="S25" s="29">
        <f>[2]Лист1!$M$137</f>
        <v>37.96</v>
      </c>
      <c r="T25" s="47">
        <f t="shared" si="9"/>
        <v>10.542594115476355</v>
      </c>
      <c r="U25" s="48">
        <v>11337</v>
      </c>
      <c r="V25" s="29">
        <f>[3]Лист1!$M$139</f>
        <v>47.65</v>
      </c>
      <c r="W25" s="47">
        <f t="shared" si="4"/>
        <v>13.184929893784382</v>
      </c>
      <c r="X25" s="30"/>
      <c r="Y25" s="30"/>
      <c r="Z25" s="38"/>
      <c r="AA25" s="38"/>
      <c r="AB25" s="38"/>
      <c r="AC25" s="39">
        <v>527.39919999999995</v>
      </c>
      <c r="AD25" s="16">
        <f t="shared" si="0"/>
        <v>0</v>
      </c>
      <c r="AE25" s="17" t="str">
        <f t="shared" si="1"/>
        <v xml:space="preserve"> </v>
      </c>
      <c r="AF25" s="8"/>
      <c r="AG25" s="8"/>
      <c r="AH25" s="8"/>
    </row>
    <row r="26" spans="1:34" x14ac:dyDescent="0.25">
      <c r="A26" s="45">
        <v>16</v>
      </c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28"/>
      <c r="O26" s="46">
        <f>[2]Лист1!$N$136</f>
        <v>8186</v>
      </c>
      <c r="P26" s="29">
        <f>[2]Лист1!$M$136</f>
        <v>34.270000000000003</v>
      </c>
      <c r="Q26" s="47">
        <f t="shared" si="8"/>
        <v>9.5203172012453869</v>
      </c>
      <c r="R26" s="30">
        <f>[2]Лист1!$N$137</f>
        <v>9065</v>
      </c>
      <c r="S26" s="29">
        <f>[2]Лист1!$M$137</f>
        <v>37.96</v>
      </c>
      <c r="T26" s="47">
        <f t="shared" si="9"/>
        <v>10.542594115476355</v>
      </c>
      <c r="U26" s="48">
        <v>11337</v>
      </c>
      <c r="V26" s="29">
        <f>[3]Лист1!$M$139</f>
        <v>47.65</v>
      </c>
      <c r="W26" s="47">
        <f t="shared" si="4"/>
        <v>13.184929893784382</v>
      </c>
      <c r="X26" s="30"/>
      <c r="Y26" s="30"/>
      <c r="Z26" s="38"/>
      <c r="AA26" s="38"/>
      <c r="AB26" s="38"/>
      <c r="AC26" s="39">
        <v>595.17449999999997</v>
      </c>
      <c r="AD26" s="16">
        <f t="shared" si="0"/>
        <v>0</v>
      </c>
      <c r="AE26" s="17" t="str">
        <f t="shared" si="1"/>
        <v xml:space="preserve"> </v>
      </c>
      <c r="AF26" s="8"/>
      <c r="AG26" s="8"/>
      <c r="AH26" s="8"/>
    </row>
    <row r="27" spans="1:34" x14ac:dyDescent="0.25">
      <c r="A27" s="45">
        <v>17</v>
      </c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28"/>
      <c r="O27" s="46">
        <f>[2]Лист1!$N$136</f>
        <v>8186</v>
      </c>
      <c r="P27" s="29">
        <f>[2]Лист1!$M$136</f>
        <v>34.270000000000003</v>
      </c>
      <c r="Q27" s="47">
        <f t="shared" si="8"/>
        <v>9.5203172012453869</v>
      </c>
      <c r="R27" s="30">
        <f>[2]Лист1!$N$137</f>
        <v>9065</v>
      </c>
      <c r="S27" s="29">
        <f>[2]Лист1!$M$137</f>
        <v>37.96</v>
      </c>
      <c r="T27" s="47">
        <f t="shared" si="9"/>
        <v>10.542594115476355</v>
      </c>
      <c r="U27" s="48">
        <v>11337</v>
      </c>
      <c r="V27" s="29">
        <f>[3]Лист1!$M$139</f>
        <v>47.65</v>
      </c>
      <c r="W27" s="47">
        <f t="shared" si="4"/>
        <v>13.184929893784382</v>
      </c>
      <c r="X27" s="30"/>
      <c r="Y27" s="30"/>
      <c r="Z27" s="38"/>
      <c r="AA27" s="38"/>
      <c r="AB27" s="38"/>
      <c r="AC27" s="39">
        <v>576.67650000000003</v>
      </c>
      <c r="AD27" s="16">
        <f t="shared" si="0"/>
        <v>0</v>
      </c>
      <c r="AE27" s="17" t="str">
        <f t="shared" si="1"/>
        <v xml:space="preserve"> </v>
      </c>
      <c r="AF27" s="8"/>
      <c r="AG27" s="8"/>
      <c r="AH27" s="8"/>
    </row>
    <row r="28" spans="1:34" x14ac:dyDescent="0.25">
      <c r="A28" s="45">
        <v>18</v>
      </c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28"/>
      <c r="O28" s="46">
        <f>[2]Лист1!$N$136</f>
        <v>8186</v>
      </c>
      <c r="P28" s="29">
        <f>[2]Лист1!$M$136</f>
        <v>34.270000000000003</v>
      </c>
      <c r="Q28" s="47">
        <f t="shared" si="8"/>
        <v>9.5203172012453869</v>
      </c>
      <c r="R28" s="30">
        <f>[2]Лист1!$N$137</f>
        <v>9065</v>
      </c>
      <c r="S28" s="29">
        <f>[2]Лист1!$M$137</f>
        <v>37.96</v>
      </c>
      <c r="T28" s="47">
        <f t="shared" si="9"/>
        <v>10.542594115476355</v>
      </c>
      <c r="U28" s="48">
        <v>11337</v>
      </c>
      <c r="V28" s="29">
        <f>[3]Лист1!$M$139</f>
        <v>47.65</v>
      </c>
      <c r="W28" s="47">
        <f t="shared" si="4"/>
        <v>13.184929893784382</v>
      </c>
      <c r="X28" s="30"/>
      <c r="Y28" s="30"/>
      <c r="Z28" s="38"/>
      <c r="AA28" s="38"/>
      <c r="AB28" s="38"/>
      <c r="AC28" s="39">
        <v>533.57080000000008</v>
      </c>
      <c r="AD28" s="16">
        <f t="shared" si="0"/>
        <v>0</v>
      </c>
      <c r="AE28" s="17" t="str">
        <f t="shared" si="1"/>
        <v xml:space="preserve"> </v>
      </c>
      <c r="AF28" s="8"/>
      <c r="AG28" s="8"/>
      <c r="AH28" s="8"/>
    </row>
    <row r="29" spans="1:34" ht="15" customHeight="1" x14ac:dyDescent="0.25">
      <c r="A29" s="45">
        <v>19</v>
      </c>
      <c r="B29" s="31">
        <f>[3]Лист1!$B$131</f>
        <v>88.983999999999995</v>
      </c>
      <c r="C29" s="32">
        <f>[3]Лист1!$C$131</f>
        <v>5.0279999999999996</v>
      </c>
      <c r="D29" s="32">
        <f>[3]Лист1!$D$131</f>
        <v>1.119</v>
      </c>
      <c r="E29" s="32">
        <f>[3]Лист1!$F$131</f>
        <v>0.13600000000000001</v>
      </c>
      <c r="F29" s="32">
        <f>[3]Лист1!$E$131</f>
        <v>0.184</v>
      </c>
      <c r="G29" s="32">
        <f>[3]Лист1!$I$131</f>
        <v>5.0000000000000001E-3</v>
      </c>
      <c r="H29" s="32">
        <f>[3]Лист1!$H$131</f>
        <v>5.3999999999999999E-2</v>
      </c>
      <c r="I29" s="32">
        <f>[3]Лист1!$G$131</f>
        <v>3.9E-2</v>
      </c>
      <c r="J29" s="32">
        <f>[3]Лист1!$J$131</f>
        <v>6.9000000000000006E-2</v>
      </c>
      <c r="K29" s="32">
        <f>[3]Лист1!$M$131</f>
        <v>4.0000000000000001E-3</v>
      </c>
      <c r="L29" s="32">
        <f>[3]Лист1!$K$131</f>
        <v>0.96799999999999997</v>
      </c>
      <c r="M29" s="32">
        <f>[3]Лист1!$L$131</f>
        <v>3.41</v>
      </c>
      <c r="N29" s="28">
        <f>[3]Лист1!$M$135</f>
        <v>0.76539999999999997</v>
      </c>
      <c r="O29" s="46">
        <f>[3]Лист1!$N$136</f>
        <v>8191</v>
      </c>
      <c r="P29" s="29">
        <f>[3]Лист1!$M$136</f>
        <v>34.29</v>
      </c>
      <c r="Q29" s="47">
        <f t="shared" ref="Q29" si="10">O29/859.8453</f>
        <v>9.5261322007575089</v>
      </c>
      <c r="R29" s="30">
        <f>[3]Лист1!$N$137</f>
        <v>9072</v>
      </c>
      <c r="S29" s="29">
        <f>[3]Лист1!$M$137</f>
        <v>37.99</v>
      </c>
      <c r="T29" s="47">
        <f t="shared" ref="T29" si="11">R29/859.8453</f>
        <v>10.550735114793325</v>
      </c>
      <c r="U29" s="48">
        <v>11381</v>
      </c>
      <c r="V29" s="29">
        <f>[3]Лист1!$M$139</f>
        <v>47.65</v>
      </c>
      <c r="W29" s="47">
        <f t="shared" ref="W29" si="12">U29/859.8453</f>
        <v>13.236101889491053</v>
      </c>
      <c r="X29" s="30">
        <v>-14.9</v>
      </c>
      <c r="Y29" s="30">
        <v>-16.7</v>
      </c>
      <c r="Z29" s="38"/>
      <c r="AA29" s="38"/>
      <c r="AB29" s="38"/>
      <c r="AC29" s="39">
        <v>491.2242</v>
      </c>
      <c r="AD29" s="16">
        <f t="shared" si="0"/>
        <v>100</v>
      </c>
      <c r="AE29" s="17" t="str">
        <f t="shared" si="1"/>
        <v>ОК</v>
      </c>
      <c r="AF29" s="8"/>
      <c r="AG29" s="8"/>
      <c r="AH29" s="8"/>
    </row>
    <row r="30" spans="1:34" x14ac:dyDescent="0.25">
      <c r="A30" s="45">
        <v>20</v>
      </c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28"/>
      <c r="O30" s="46">
        <f>[3]Лист1!$N$136</f>
        <v>8191</v>
      </c>
      <c r="P30" s="29">
        <f>[3]Лист1!$M$136</f>
        <v>34.29</v>
      </c>
      <c r="Q30" s="47">
        <f t="shared" ref="Q30:Q35" si="13">O30/859.8453</f>
        <v>9.5261322007575089</v>
      </c>
      <c r="R30" s="30">
        <f>[3]Лист1!$N$137</f>
        <v>9072</v>
      </c>
      <c r="S30" s="29">
        <f>[3]Лист1!$M$137</f>
        <v>37.99</v>
      </c>
      <c r="T30" s="47">
        <f t="shared" ref="T30:T35" si="14">R30/859.8453</f>
        <v>10.550735114793325</v>
      </c>
      <c r="U30" s="48">
        <v>11381</v>
      </c>
      <c r="V30" s="29">
        <f>[3]Лист1!$M$139</f>
        <v>47.65</v>
      </c>
      <c r="W30" s="47">
        <f t="shared" si="4"/>
        <v>13.236101889491053</v>
      </c>
      <c r="X30" s="30"/>
      <c r="Y30" s="30"/>
      <c r="Z30" s="38"/>
      <c r="AA30" s="38"/>
      <c r="AB30" s="38"/>
      <c r="AC30" s="39">
        <v>485.64620000000002</v>
      </c>
      <c r="AD30" s="16">
        <f t="shared" si="0"/>
        <v>0</v>
      </c>
      <c r="AE30" s="17" t="str">
        <f t="shared" ref="AE30" si="15">IF(AD30=100,"ОК"," ")</f>
        <v xml:space="preserve"> </v>
      </c>
      <c r="AF30" s="8"/>
      <c r="AG30" s="8"/>
      <c r="AH30" s="8"/>
    </row>
    <row r="31" spans="1:34" x14ac:dyDescent="0.25">
      <c r="A31" s="45">
        <v>21</v>
      </c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28"/>
      <c r="O31" s="46">
        <f>[3]Лист1!$N$136</f>
        <v>8191</v>
      </c>
      <c r="P31" s="29">
        <f>[3]Лист1!$M$136</f>
        <v>34.29</v>
      </c>
      <c r="Q31" s="47">
        <f t="shared" si="13"/>
        <v>9.5261322007575089</v>
      </c>
      <c r="R31" s="30">
        <f>[3]Лист1!$N$137</f>
        <v>9072</v>
      </c>
      <c r="S31" s="29">
        <f>[3]Лист1!$M$137</f>
        <v>37.99</v>
      </c>
      <c r="T31" s="47">
        <f t="shared" si="14"/>
        <v>10.550735114793325</v>
      </c>
      <c r="U31" s="48">
        <v>11381</v>
      </c>
      <c r="V31" s="29">
        <f>[4]Лист1!$M$139</f>
        <v>47.54</v>
      </c>
      <c r="W31" s="47">
        <f t="shared" si="4"/>
        <v>13.236101889491053</v>
      </c>
      <c r="X31" s="30"/>
      <c r="Y31" s="30"/>
      <c r="Z31" s="38"/>
      <c r="AA31" s="38"/>
      <c r="AB31" s="38"/>
      <c r="AC31" s="39">
        <v>496.29320000000001</v>
      </c>
      <c r="AD31" s="16">
        <f t="shared" si="0"/>
        <v>0</v>
      </c>
      <c r="AE31" s="17" t="str">
        <f t="shared" si="1"/>
        <v xml:space="preserve"> </v>
      </c>
      <c r="AF31" s="8"/>
      <c r="AG31" s="8"/>
      <c r="AH31" s="8"/>
    </row>
    <row r="32" spans="1:34" x14ac:dyDescent="0.25">
      <c r="A32" s="45">
        <v>22</v>
      </c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28"/>
      <c r="O32" s="46">
        <f>[3]Лист1!$N$136</f>
        <v>8191</v>
      </c>
      <c r="P32" s="29">
        <f>[3]Лист1!$M$136</f>
        <v>34.29</v>
      </c>
      <c r="Q32" s="47">
        <f t="shared" si="13"/>
        <v>9.5261322007575089</v>
      </c>
      <c r="R32" s="30">
        <f>[3]Лист1!$N$137</f>
        <v>9072</v>
      </c>
      <c r="S32" s="29">
        <f>[3]Лист1!$M$137</f>
        <v>37.99</v>
      </c>
      <c r="T32" s="47">
        <f t="shared" si="14"/>
        <v>10.550735114793325</v>
      </c>
      <c r="U32" s="48">
        <v>11381</v>
      </c>
      <c r="V32" s="29">
        <f>[4]Лист1!$M$139</f>
        <v>47.54</v>
      </c>
      <c r="W32" s="47">
        <f t="shared" si="4"/>
        <v>13.236101889491053</v>
      </c>
      <c r="X32" s="30"/>
      <c r="Y32" s="30"/>
      <c r="Z32" s="38"/>
      <c r="AA32" s="38"/>
      <c r="AB32" s="38"/>
      <c r="AC32" s="39">
        <v>477.33959999999996</v>
      </c>
      <c r="AD32" s="16">
        <f t="shared" si="0"/>
        <v>0</v>
      </c>
      <c r="AE32" s="17" t="str">
        <f t="shared" si="1"/>
        <v xml:space="preserve"> </v>
      </c>
      <c r="AF32" s="8"/>
      <c r="AG32" s="8"/>
      <c r="AH32" s="8"/>
    </row>
    <row r="33" spans="1:34" x14ac:dyDescent="0.25">
      <c r="A33" s="45">
        <v>23</v>
      </c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28"/>
      <c r="O33" s="46">
        <f>[3]Лист1!$N$136</f>
        <v>8191</v>
      </c>
      <c r="P33" s="29">
        <f>[3]Лист1!$M$136</f>
        <v>34.29</v>
      </c>
      <c r="Q33" s="47">
        <f t="shared" si="13"/>
        <v>9.5261322007575089</v>
      </c>
      <c r="R33" s="30">
        <f>[3]Лист1!$N$137</f>
        <v>9072</v>
      </c>
      <c r="S33" s="29">
        <f>[3]Лист1!$M$137</f>
        <v>37.99</v>
      </c>
      <c r="T33" s="47">
        <f t="shared" si="14"/>
        <v>10.550735114793325</v>
      </c>
      <c r="U33" s="48">
        <v>11381</v>
      </c>
      <c r="V33" s="29">
        <f>[4]Лист1!$M$139</f>
        <v>47.54</v>
      </c>
      <c r="W33" s="47">
        <f t="shared" si="4"/>
        <v>13.236101889491053</v>
      </c>
      <c r="X33" s="30"/>
      <c r="Y33" s="30"/>
      <c r="Z33" s="38"/>
      <c r="AA33" s="38"/>
      <c r="AB33" s="38"/>
      <c r="AC33" s="39">
        <v>464.9255</v>
      </c>
      <c r="AD33" s="16">
        <f t="shared" si="0"/>
        <v>0</v>
      </c>
      <c r="AE33" s="17" t="str">
        <f>IF(AD33=100,"ОК"," ")</f>
        <v xml:space="preserve"> </v>
      </c>
      <c r="AF33" s="8"/>
      <c r="AG33" s="8"/>
      <c r="AH33" s="8"/>
    </row>
    <row r="34" spans="1:34" x14ac:dyDescent="0.25">
      <c r="A34" s="45">
        <v>24</v>
      </c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28"/>
      <c r="O34" s="46">
        <f>[3]Лист1!$N$136</f>
        <v>8191</v>
      </c>
      <c r="P34" s="29">
        <f>[3]Лист1!$M$136</f>
        <v>34.29</v>
      </c>
      <c r="Q34" s="47">
        <f t="shared" si="13"/>
        <v>9.5261322007575089</v>
      </c>
      <c r="R34" s="30">
        <f>[3]Лист1!$N$137</f>
        <v>9072</v>
      </c>
      <c r="S34" s="29">
        <f>[3]Лист1!$M$137</f>
        <v>37.99</v>
      </c>
      <c r="T34" s="47">
        <f t="shared" si="14"/>
        <v>10.550735114793325</v>
      </c>
      <c r="U34" s="48">
        <v>11381</v>
      </c>
      <c r="V34" s="29">
        <f>[4]Лист1!$M$139</f>
        <v>47.54</v>
      </c>
      <c r="W34" s="47">
        <f t="shared" si="4"/>
        <v>13.236101889491053</v>
      </c>
      <c r="X34" s="30"/>
      <c r="Y34" s="30"/>
      <c r="Z34" s="38"/>
      <c r="AA34" s="38"/>
      <c r="AB34" s="38"/>
      <c r="AC34" s="39">
        <v>445.01670000000001</v>
      </c>
      <c r="AD34" s="16">
        <f t="shared" si="0"/>
        <v>0</v>
      </c>
      <c r="AE34" s="17" t="str">
        <f t="shared" si="1"/>
        <v xml:space="preserve"> </v>
      </c>
      <c r="AF34" s="8"/>
      <c r="AG34" s="8"/>
      <c r="AH34" s="8"/>
    </row>
    <row r="35" spans="1:34" x14ac:dyDescent="0.25">
      <c r="A35" s="45">
        <v>25</v>
      </c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28"/>
      <c r="O35" s="46">
        <f>[3]Лист1!$N$136</f>
        <v>8191</v>
      </c>
      <c r="P35" s="29">
        <f>[3]Лист1!$M$136</f>
        <v>34.29</v>
      </c>
      <c r="Q35" s="47">
        <f t="shared" si="13"/>
        <v>9.5261322007575089</v>
      </c>
      <c r="R35" s="30">
        <f>[3]Лист1!$N$137</f>
        <v>9072</v>
      </c>
      <c r="S35" s="29">
        <f>[3]Лист1!$M$137</f>
        <v>37.99</v>
      </c>
      <c r="T35" s="47">
        <f t="shared" si="14"/>
        <v>10.550735114793325</v>
      </c>
      <c r="U35" s="48">
        <v>11381</v>
      </c>
      <c r="V35" s="29">
        <f>[4]Лист1!$M$139</f>
        <v>47.54</v>
      </c>
      <c r="W35" s="47">
        <f t="shared" si="4"/>
        <v>13.236101889491053</v>
      </c>
      <c r="X35" s="30"/>
      <c r="Y35" s="30"/>
      <c r="Z35" s="38"/>
      <c r="AA35" s="38"/>
      <c r="AB35" s="38"/>
      <c r="AC35" s="39">
        <v>440.63600000000002</v>
      </c>
      <c r="AD35" s="16">
        <f t="shared" si="0"/>
        <v>0</v>
      </c>
      <c r="AE35" s="17" t="str">
        <f t="shared" si="1"/>
        <v xml:space="preserve"> </v>
      </c>
      <c r="AF35" s="8"/>
      <c r="AG35" s="8"/>
      <c r="AH35" s="8"/>
    </row>
    <row r="36" spans="1:34" x14ac:dyDescent="0.25">
      <c r="A36" s="45">
        <v>26</v>
      </c>
      <c r="B36" s="31">
        <f>[4]Лист1!$B$131</f>
        <v>88.781000000000006</v>
      </c>
      <c r="C36" s="32">
        <f>[4]Лист1!$C$131</f>
        <v>5.0759999999999996</v>
      </c>
      <c r="D36" s="32">
        <f>[4]Лист1!$D$131</f>
        <v>1.1339999999999999</v>
      </c>
      <c r="E36" s="32">
        <f>[4]Лист1!$F$131</f>
        <v>0.14000000000000001</v>
      </c>
      <c r="F36" s="32">
        <f>[4]Лист1!$E$131</f>
        <v>0.189</v>
      </c>
      <c r="G36" s="32">
        <f>[4]Лист1!$I$131</f>
        <v>6.0000000000000001E-3</v>
      </c>
      <c r="H36" s="32">
        <f>[4]Лист1!$H$131</f>
        <v>5.5E-2</v>
      </c>
      <c r="I36" s="32">
        <f>[4]Лист1!$G$131</f>
        <v>3.5999999999999997E-2</v>
      </c>
      <c r="J36" s="32">
        <f>[4]Лист1!$J$131</f>
        <v>6.9000000000000006E-2</v>
      </c>
      <c r="K36" s="32">
        <f>[4]Лист1!$M$131</f>
        <v>5.0000000000000001E-3</v>
      </c>
      <c r="L36" s="32">
        <f>[4]Лист1!$K$131</f>
        <v>0.88600000000000001</v>
      </c>
      <c r="M36" s="32">
        <f>[4]Лист1!$L$131</f>
        <v>3.6230000000000002</v>
      </c>
      <c r="N36" s="28">
        <f>[4]Лист1!$M$135</f>
        <v>0.7681</v>
      </c>
      <c r="O36" s="46">
        <f>[4]Лист1!$N$136</f>
        <v>8187</v>
      </c>
      <c r="P36" s="29">
        <f>[4]Лист1!$M$136</f>
        <v>34.28</v>
      </c>
      <c r="Q36" s="47">
        <f t="shared" ref="Q36" si="16">O36/859.8453</f>
        <v>9.5214802011478117</v>
      </c>
      <c r="R36" s="30">
        <f>[4]Лист1!$N$137</f>
        <v>9067</v>
      </c>
      <c r="S36" s="29">
        <f>[4]Лист1!$M$137</f>
        <v>37.97</v>
      </c>
      <c r="T36" s="47">
        <f t="shared" ref="T36" si="17">R36/859.8453</f>
        <v>10.544920115281203</v>
      </c>
      <c r="U36" s="48">
        <v>11354</v>
      </c>
      <c r="V36" s="29">
        <f>[4]Лист1!$M$139</f>
        <v>47.54</v>
      </c>
      <c r="W36" s="47">
        <f t="shared" ref="W36" si="18">U36/859.8453</f>
        <v>13.204700892125596</v>
      </c>
      <c r="X36" s="30">
        <v>-15.5</v>
      </c>
      <c r="Y36" s="30">
        <v>-16.899999999999999</v>
      </c>
      <c r="Z36" s="38"/>
      <c r="AA36" s="38"/>
      <c r="AB36" s="38"/>
      <c r="AC36" s="39">
        <v>427.90649999999999</v>
      </c>
      <c r="AD36" s="16">
        <f t="shared" si="0"/>
        <v>100</v>
      </c>
      <c r="AE36" s="17" t="str">
        <f t="shared" si="1"/>
        <v>ОК</v>
      </c>
      <c r="AF36" s="8"/>
      <c r="AG36" s="8"/>
      <c r="AH36" s="8"/>
    </row>
    <row r="37" spans="1:34" x14ac:dyDescent="0.25">
      <c r="A37" s="45">
        <v>27</v>
      </c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28"/>
      <c r="O37" s="46">
        <f>[4]Лист1!$N$136</f>
        <v>8187</v>
      </c>
      <c r="P37" s="29">
        <f>[4]Лист1!$M$136</f>
        <v>34.28</v>
      </c>
      <c r="Q37" s="47">
        <f t="shared" ref="Q37:Q41" si="19">O37/859.8453</f>
        <v>9.5214802011478117</v>
      </c>
      <c r="R37" s="30">
        <f>[4]Лист1!$N$137</f>
        <v>9067</v>
      </c>
      <c r="S37" s="29">
        <f>[4]Лист1!$M$137</f>
        <v>37.97</v>
      </c>
      <c r="T37" s="47">
        <f t="shared" ref="T37:T41" si="20">R37/859.8453</f>
        <v>10.544920115281203</v>
      </c>
      <c r="U37" s="48">
        <v>11354</v>
      </c>
      <c r="V37" s="29">
        <f>[4]Лист1!$M$139</f>
        <v>47.54</v>
      </c>
      <c r="W37" s="47">
        <f t="shared" si="4"/>
        <v>13.204700892125596</v>
      </c>
      <c r="X37" s="35"/>
      <c r="Y37" s="35"/>
      <c r="Z37" s="38"/>
      <c r="AA37" s="38"/>
      <c r="AB37" s="38"/>
      <c r="AC37" s="39">
        <v>377.17079999999999</v>
      </c>
      <c r="AD37" s="16">
        <f t="shared" si="0"/>
        <v>0</v>
      </c>
      <c r="AE37" s="17" t="str">
        <f t="shared" si="1"/>
        <v xml:space="preserve"> </v>
      </c>
      <c r="AF37" s="8"/>
      <c r="AG37" s="8"/>
      <c r="AH37" s="8"/>
    </row>
    <row r="38" spans="1:34" x14ac:dyDescent="0.25">
      <c r="A38" s="45">
        <v>28</v>
      </c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28"/>
      <c r="O38" s="46">
        <f>[4]Лист1!$N$136</f>
        <v>8187</v>
      </c>
      <c r="P38" s="29">
        <f>[4]Лист1!$M$136</f>
        <v>34.28</v>
      </c>
      <c r="Q38" s="47">
        <f t="shared" si="19"/>
        <v>9.5214802011478117</v>
      </c>
      <c r="R38" s="30">
        <f>[4]Лист1!$N$137</f>
        <v>9067</v>
      </c>
      <c r="S38" s="29">
        <f>[4]Лист1!$M$137</f>
        <v>37.97</v>
      </c>
      <c r="T38" s="47">
        <f t="shared" si="20"/>
        <v>10.544920115281203</v>
      </c>
      <c r="U38" s="48">
        <v>11354</v>
      </c>
      <c r="V38" s="29">
        <f>[5]Лист1!$M$139</f>
        <v>47.83</v>
      </c>
      <c r="W38" s="47">
        <f t="shared" si="4"/>
        <v>13.204700892125596</v>
      </c>
      <c r="X38" s="30"/>
      <c r="Y38" s="30"/>
      <c r="Z38" s="38"/>
      <c r="AA38" s="38"/>
      <c r="AB38" s="38"/>
      <c r="AC38" s="39">
        <v>328.10700000000003</v>
      </c>
      <c r="AD38" s="16">
        <f t="shared" si="0"/>
        <v>0</v>
      </c>
      <c r="AE38" s="17" t="str">
        <f t="shared" si="1"/>
        <v xml:space="preserve"> </v>
      </c>
      <c r="AF38" s="8"/>
      <c r="AG38" s="8"/>
      <c r="AH38" s="8"/>
    </row>
    <row r="39" spans="1:34" x14ac:dyDescent="0.25">
      <c r="A39" s="45">
        <v>29</v>
      </c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46">
        <f>[4]Лист1!$N$136</f>
        <v>8187</v>
      </c>
      <c r="P39" s="29">
        <f>[4]Лист1!$M$136</f>
        <v>34.28</v>
      </c>
      <c r="Q39" s="47">
        <f t="shared" si="19"/>
        <v>9.5214802011478117</v>
      </c>
      <c r="R39" s="30">
        <f>[4]Лист1!$N$137</f>
        <v>9067</v>
      </c>
      <c r="S39" s="29">
        <f>[4]Лист1!$M$137</f>
        <v>37.97</v>
      </c>
      <c r="T39" s="47">
        <f t="shared" si="20"/>
        <v>10.544920115281203</v>
      </c>
      <c r="U39" s="48">
        <v>11354</v>
      </c>
      <c r="V39" s="29">
        <f>[5]Лист1!$M$139</f>
        <v>47.83</v>
      </c>
      <c r="W39" s="47">
        <f t="shared" si="4"/>
        <v>13.204700892125596</v>
      </c>
      <c r="X39" s="30"/>
      <c r="Y39" s="30"/>
      <c r="Z39" s="38"/>
      <c r="AA39" s="38"/>
      <c r="AB39" s="38"/>
      <c r="AC39" s="39">
        <v>357.5557</v>
      </c>
      <c r="AD39" s="16">
        <f t="shared" si="0"/>
        <v>0</v>
      </c>
      <c r="AE39" s="17" t="str">
        <f t="shared" si="1"/>
        <v xml:space="preserve"> </v>
      </c>
      <c r="AF39" s="8"/>
      <c r="AG39" s="8"/>
      <c r="AH39" s="8"/>
    </row>
    <row r="40" spans="1:34" x14ac:dyDescent="0.25">
      <c r="A40" s="45">
        <v>30</v>
      </c>
      <c r="B40" s="58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46">
        <f>[4]Лист1!$N$136</f>
        <v>8187</v>
      </c>
      <c r="P40" s="29">
        <f>[4]Лист1!$M$136</f>
        <v>34.28</v>
      </c>
      <c r="Q40" s="47">
        <f t="shared" ref="Q40" si="21">O40/859.8453</f>
        <v>9.5214802011478117</v>
      </c>
      <c r="R40" s="30">
        <f>[4]Лист1!$N$137</f>
        <v>9067</v>
      </c>
      <c r="S40" s="29">
        <f>[4]Лист1!$M$137</f>
        <v>37.97</v>
      </c>
      <c r="T40" s="47">
        <f t="shared" ref="T40" si="22">R40/859.8453</f>
        <v>10.544920115281203</v>
      </c>
      <c r="U40" s="48">
        <v>11354</v>
      </c>
      <c r="V40" s="29">
        <f>[5]Лист1!$M$139</f>
        <v>47.83</v>
      </c>
      <c r="W40" s="47">
        <f t="shared" ref="W40" si="23">U40/859.8453</f>
        <v>13.204700892125596</v>
      </c>
      <c r="X40" s="30"/>
      <c r="Y40" s="30"/>
      <c r="Z40" s="38"/>
      <c r="AA40" s="38"/>
      <c r="AB40" s="38"/>
      <c r="AC40" s="39">
        <v>378.3091</v>
      </c>
      <c r="AD40" s="16">
        <f t="shared" ref="AD40" si="24">SUM(B40:M40)+$K$42+$N$42</f>
        <v>0</v>
      </c>
      <c r="AE40" s="17"/>
      <c r="AF40" s="8"/>
      <c r="AG40" s="8"/>
      <c r="AH40" s="8"/>
    </row>
    <row r="41" spans="1:34" ht="15.75" thickBot="1" x14ac:dyDescent="0.3">
      <c r="A41" s="45">
        <v>31</v>
      </c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>
        <f>[4]Лист1!$N$136</f>
        <v>8187</v>
      </c>
      <c r="P41" s="55">
        <f>[4]Лист1!$M$136</f>
        <v>34.28</v>
      </c>
      <c r="Q41" s="56">
        <f t="shared" si="19"/>
        <v>9.5214802011478117</v>
      </c>
      <c r="R41" s="42">
        <f>[4]Лист1!$N$137</f>
        <v>9067</v>
      </c>
      <c r="S41" s="55">
        <f>[4]Лист1!$M$137</f>
        <v>37.97</v>
      </c>
      <c r="T41" s="56">
        <f t="shared" si="20"/>
        <v>10.544920115281203</v>
      </c>
      <c r="U41" s="57">
        <v>11354</v>
      </c>
      <c r="V41" s="55">
        <f>[5]Лист1!$M$139</f>
        <v>47.83</v>
      </c>
      <c r="W41" s="56">
        <f t="shared" si="4"/>
        <v>13.204700892125596</v>
      </c>
      <c r="X41" s="42"/>
      <c r="Y41" s="42"/>
      <c r="Z41" s="43"/>
      <c r="AA41" s="43"/>
      <c r="AB41" s="43"/>
      <c r="AC41" s="44">
        <v>374.0813</v>
      </c>
      <c r="AD41" s="16">
        <f t="shared" si="0"/>
        <v>0</v>
      </c>
      <c r="AE41" s="17" t="str">
        <f t="shared" si="1"/>
        <v xml:space="preserve"> </v>
      </c>
      <c r="AF41" s="8"/>
      <c r="AG41" s="8"/>
      <c r="AH41" s="8"/>
    </row>
    <row r="42" spans="1:34" ht="15" customHeight="1" thickBot="1" x14ac:dyDescent="0.3">
      <c r="A42" s="99" t="s">
        <v>25</v>
      </c>
      <c r="B42" s="99"/>
      <c r="C42" s="99"/>
      <c r="D42" s="99"/>
      <c r="E42" s="99"/>
      <c r="F42" s="99"/>
      <c r="G42" s="99"/>
      <c r="H42" s="100"/>
      <c r="I42" s="97" t="s">
        <v>23</v>
      </c>
      <c r="J42" s="98"/>
      <c r="K42" s="33">
        <v>0</v>
      </c>
      <c r="L42" s="95" t="s">
        <v>24</v>
      </c>
      <c r="M42" s="96"/>
      <c r="N42" s="34">
        <v>0</v>
      </c>
      <c r="O42" s="86">
        <f>SUMPRODUCT(O11:O41,AC11:AC41)/SUM(AC11:AC41)</f>
        <v>8194.5418895594703</v>
      </c>
      <c r="P42" s="93">
        <f>SUMPRODUCT(P11:P41,AC11:AC41)/SUM(AC11:AC41)</f>
        <v>34.307166688547284</v>
      </c>
      <c r="Q42" s="82">
        <f>SUMPRODUCT(Q11:Q41,AC11:AC41)/SUM(AC11:AC41)</f>
        <v>9.5303642520020464</v>
      </c>
      <c r="R42" s="82">
        <f>SUMPRODUCT(R11:R41,AC11:AC41)/SUM(AC11:AC41)</f>
        <v>9075.5056456256516</v>
      </c>
      <c r="S42" s="82">
        <f>SUMPRODUCT(S11:S41,AC11:AC41)/SUM(AC11:AC41)</f>
        <v>38.003056744664192</v>
      </c>
      <c r="T42" s="84">
        <f>SUMPRODUCT(T11:T41,AC11:AC41)/SUM(AC11:AC41)</f>
        <v>10.555182299638778</v>
      </c>
      <c r="U42" s="18"/>
      <c r="V42" s="9"/>
      <c r="W42" s="9"/>
      <c r="X42" s="9"/>
      <c r="Y42" s="115" t="s">
        <v>59</v>
      </c>
      <c r="Z42" s="116"/>
      <c r="AA42" s="116"/>
      <c r="AB42" s="117">
        <v>14512.885</v>
      </c>
      <c r="AC42" s="118"/>
      <c r="AD42" s="16"/>
      <c r="AE42" s="17"/>
      <c r="AF42" s="8"/>
      <c r="AG42" s="8"/>
      <c r="AH42" s="8"/>
    </row>
    <row r="43" spans="1:34" ht="19.5" customHeight="1" thickBot="1" x14ac:dyDescent="0.3">
      <c r="A43" s="4"/>
      <c r="B43" s="5"/>
      <c r="C43" s="5"/>
      <c r="D43" s="5"/>
      <c r="E43" s="5"/>
      <c r="F43" s="5"/>
      <c r="G43" s="5"/>
      <c r="H43" s="88" t="s">
        <v>3</v>
      </c>
      <c r="I43" s="89"/>
      <c r="J43" s="89"/>
      <c r="K43" s="89"/>
      <c r="L43" s="89"/>
      <c r="M43" s="89"/>
      <c r="N43" s="90"/>
      <c r="O43" s="87"/>
      <c r="P43" s="94"/>
      <c r="Q43" s="83"/>
      <c r="R43" s="83"/>
      <c r="S43" s="83"/>
      <c r="T43" s="85"/>
      <c r="U43" s="18"/>
      <c r="V43" s="5"/>
      <c r="W43" s="5"/>
      <c r="X43" s="5"/>
      <c r="Y43" s="5"/>
      <c r="Z43" s="5"/>
      <c r="AA43" s="5"/>
      <c r="AB43" s="5"/>
      <c r="AC43" s="6"/>
    </row>
    <row r="44" spans="1:34" ht="4.5" customHeight="1" x14ac:dyDescent="0.25"/>
    <row r="45" spans="1:34" x14ac:dyDescent="0.25">
      <c r="B45" s="3" t="s">
        <v>50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2" t="s">
        <v>51</v>
      </c>
      <c r="P45" s="21"/>
      <c r="Q45" s="21"/>
      <c r="R45" s="21"/>
      <c r="S45" s="21"/>
      <c r="T45" s="21"/>
      <c r="V45" s="120" t="s">
        <v>63</v>
      </c>
      <c r="W45" s="120"/>
      <c r="X45" s="120"/>
    </row>
    <row r="46" spans="1:34" x14ac:dyDescent="0.25">
      <c r="D46" s="7" t="s">
        <v>5</v>
      </c>
      <c r="O46" s="7" t="s">
        <v>6</v>
      </c>
      <c r="R46" s="7" t="s">
        <v>7</v>
      </c>
      <c r="V46" s="119" t="s">
        <v>8</v>
      </c>
      <c r="W46" s="119"/>
      <c r="X46" s="119"/>
    </row>
    <row r="47" spans="1:34" x14ac:dyDescent="0.25">
      <c r="B47" s="3" t="s">
        <v>57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2" t="s">
        <v>64</v>
      </c>
      <c r="P47" s="21"/>
      <c r="Q47" s="21"/>
      <c r="R47" s="21"/>
      <c r="S47" s="21"/>
      <c r="T47" s="21"/>
      <c r="V47" s="120" t="s">
        <v>63</v>
      </c>
      <c r="W47" s="120"/>
      <c r="X47" s="120"/>
    </row>
    <row r="48" spans="1:34" x14ac:dyDescent="0.25">
      <c r="E48" s="7" t="s">
        <v>9</v>
      </c>
      <c r="O48" s="7" t="s">
        <v>6</v>
      </c>
      <c r="R48" s="7" t="s">
        <v>7</v>
      </c>
      <c r="V48" s="119" t="s">
        <v>8</v>
      </c>
      <c r="W48" s="119"/>
      <c r="X48" s="119"/>
    </row>
    <row r="49" spans="2:24" x14ac:dyDescent="0.25">
      <c r="B49" s="3" t="s">
        <v>52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2" t="s">
        <v>53</v>
      </c>
      <c r="P49" s="21"/>
      <c r="Q49" s="21"/>
      <c r="R49" s="21"/>
      <c r="S49" s="21"/>
      <c r="T49" s="21"/>
      <c r="V49" s="120" t="s">
        <v>63</v>
      </c>
      <c r="W49" s="120"/>
      <c r="X49" s="120"/>
    </row>
    <row r="50" spans="2:24" x14ac:dyDescent="0.25">
      <c r="E50" s="7" t="s">
        <v>17</v>
      </c>
      <c r="O50" s="7" t="s">
        <v>6</v>
      </c>
      <c r="R50" s="7" t="s">
        <v>7</v>
      </c>
      <c r="V50" s="119" t="s">
        <v>8</v>
      </c>
      <c r="W50" s="119"/>
      <c r="X50" s="119"/>
    </row>
  </sheetData>
  <mergeCells count="49">
    <mergeCell ref="Y42:AA42"/>
    <mergeCell ref="AB42:AC42"/>
    <mergeCell ref="V50:X50"/>
    <mergeCell ref="V45:X45"/>
    <mergeCell ref="V46:X46"/>
    <mergeCell ref="V47:X47"/>
    <mergeCell ref="V48:X48"/>
    <mergeCell ref="V49:X49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  <mergeCell ref="V9:V10"/>
    <mergeCell ref="S42:S43"/>
    <mergeCell ref="T42:T43"/>
    <mergeCell ref="O42:O43"/>
    <mergeCell ref="H43:N43"/>
    <mergeCell ref="N7:W7"/>
    <mergeCell ref="P42:P43"/>
    <mergeCell ref="Q42:Q43"/>
    <mergeCell ref="R42:R43"/>
    <mergeCell ref="L42:M42"/>
    <mergeCell ref="I42:J42"/>
    <mergeCell ref="I9:I10"/>
    <mergeCell ref="J9:J10"/>
    <mergeCell ref="K9:K10"/>
    <mergeCell ref="L9:L10"/>
    <mergeCell ref="M9:M10"/>
    <mergeCell ref="A42:H42"/>
    <mergeCell ref="W9:W10"/>
    <mergeCell ref="B7:M8"/>
    <mergeCell ref="O9:O10"/>
    <mergeCell ref="P9:P10"/>
    <mergeCell ref="Q9:Q10"/>
    <mergeCell ref="R9:R10"/>
    <mergeCell ref="S9:S10"/>
    <mergeCell ref="N8:N10"/>
    <mergeCell ref="U9:U10"/>
  </mergeCells>
  <printOptions verticalCentered="1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Басараб Александр Богданович</cp:lastModifiedBy>
  <cp:lastPrinted>2016-10-31T09:24:30Z</cp:lastPrinted>
  <dcterms:created xsi:type="dcterms:W3CDTF">2016-10-07T07:24:19Z</dcterms:created>
  <dcterms:modified xsi:type="dcterms:W3CDTF">2017-01-03T12:12:52Z</dcterms:modified>
</cp:coreProperties>
</file>