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0" yWindow="-90" windowWidth="10500" windowHeight="1197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O16" i="1" l="1"/>
  <c r="N16" i="1"/>
  <c r="M16" i="1"/>
  <c r="K16" i="1"/>
  <c r="J16" i="1"/>
  <c r="I16" i="1"/>
  <c r="H16" i="1"/>
  <c r="G16" i="1"/>
  <c r="F16" i="1"/>
  <c r="E16" i="1"/>
  <c r="D16" i="1"/>
  <c r="C16" i="1"/>
  <c r="B16" i="1"/>
  <c r="A16" i="1"/>
  <c r="O15" i="1"/>
  <c r="N15" i="1"/>
  <c r="M15" i="1"/>
  <c r="K15" i="1"/>
  <c r="J15" i="1"/>
  <c r="I15" i="1"/>
  <c r="H15" i="1"/>
  <c r="G15" i="1"/>
  <c r="F15" i="1"/>
  <c r="E15" i="1"/>
  <c r="D15" i="1"/>
  <c r="C15" i="1"/>
  <c r="B15" i="1"/>
  <c r="A15" i="1"/>
  <c r="O14" i="1"/>
  <c r="N14" i="1"/>
  <c r="M14" i="1"/>
  <c r="K14" i="1"/>
  <c r="J14" i="1"/>
  <c r="I14" i="1"/>
  <c r="H14" i="1"/>
  <c r="G14" i="1"/>
  <c r="F14" i="1"/>
  <c r="E14" i="1"/>
  <c r="D14" i="1"/>
  <c r="C14" i="1"/>
  <c r="B14" i="1"/>
  <c r="A14" i="1"/>
  <c r="O13" i="1"/>
  <c r="N13" i="1"/>
  <c r="M13" i="1"/>
  <c r="K13" i="1"/>
  <c r="J13" i="1"/>
  <c r="I13" i="1"/>
  <c r="H13" i="1"/>
  <c r="G13" i="1"/>
  <c r="F13" i="1"/>
  <c r="E13" i="1"/>
  <c r="D13" i="1"/>
  <c r="C13" i="1"/>
  <c r="B13" i="1"/>
  <c r="A13" i="1"/>
  <c r="O12" i="1"/>
  <c r="N12" i="1"/>
  <c r="M12" i="1"/>
  <c r="K12" i="1"/>
  <c r="J12" i="1"/>
  <c r="I12" i="1"/>
  <c r="H12" i="1"/>
  <c r="G12" i="1"/>
  <c r="F12" i="1"/>
  <c r="E12" i="1"/>
  <c r="D12" i="1"/>
  <c r="C12" i="1"/>
  <c r="B12" i="1"/>
  <c r="A12" i="1"/>
</calcChain>
</file>

<file path=xl/sharedStrings.xml><?xml version="1.0" encoding="utf-8"?>
<sst xmlns="http://schemas.openxmlformats.org/spreadsheetml/2006/main" count="32" uniqueCount="30">
  <si>
    <t>Число місяця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</si>
  <si>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</si>
  <si>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</si>
  <si>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</si>
  <si>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</si>
  <si>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</si>
  <si>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</si>
  <si>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</si>
  <si>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</si>
  <si>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</si>
  <si>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</si>
  <si>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>підпис</t>
  </si>
  <si>
    <t>дата</t>
  </si>
  <si>
    <t xml:space="preserve">           Завідувач ВХАЛ Лубенського ПМ Лубенського ЛВУМГ  Федченко Л.Д.        _______________________         __________________</t>
  </si>
  <si>
    <t xml:space="preserve">                                             Головний інженер    Лубенського ЛВУМГ  Сирота В.П.       ______________________           ___________________</t>
  </si>
  <si>
    <r>
      <t xml:space="preserve">Точка роси вологи (Р=4МПа),                                                       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</si>
  <si>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t>по газопроводу Глинськ-Розбишівськ-Шебелинка-Полтава-Київ (Глинськ-Розбишівськ-ШПК)</t>
  </si>
  <si>
    <r>
      <t>Маса механічних домішок,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</si>
  <si>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 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</si>
  <si>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</si>
  <si>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</si>
  <si>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t>Компонентний склад,     об%</t>
  </si>
  <si>
    <r>
      <t>Густина,                          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</si>
  <si>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</si>
  <si>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 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</si>
  <si>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"Полтавагаз"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Н.Будаківка  </t>
    </r>
    <r>
      <rPr>
        <sz val="12"/>
        <color theme="1"/>
        <rFont val="Calibri"/>
        <family val="2"/>
        <scheme val="minor"/>
      </rPr>
      <t xml:space="preserve">( ГРС Комишня )   </t>
    </r>
  </si>
  <si>
    <t>відс.</t>
  </si>
  <si>
    <r>
      <t xml:space="preserve">    </t>
    </r>
    <r>
      <rPr>
        <b/>
        <sz val="14"/>
        <color theme="1"/>
        <rFont val="Calibri"/>
        <family val="2"/>
        <charset val="204"/>
        <scheme val="minor"/>
      </rPr>
      <t>Паспорт фізико-хімічних показників природного газу</t>
    </r>
  </si>
  <si>
    <t xml:space="preserve"> з 1.09.2015 р. по 30.09.2015 р.</t>
  </si>
  <si>
    <t>&lt; 0,0002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</si>
</sst>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14" fontId="8" fillId="0" borderId="12" xfId="0" applyNumberFormat="1" applyFont="1" applyBorder="1" applyAlignment="1">
      <alignment horizontal="center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/>
    <xf numFmtId="164" fontId="8" fillId="0" borderId="6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65" fontId="8" fillId="0" borderId="16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1/&#1055;&#1040;&#1058;%20&#1055;&#1086;&#1083;&#1090;&#1072;&#1074;&#1072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2/&#1055;&#1040;&#1058;%20&#1055;&#1086;&#1083;&#1090;&#1072;&#1074;&#1072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3/&#1055;&#1040;&#1058;%20&#1055;&#1086;&#1083;&#1090;&#1072;&#1074;&#1072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4/&#1055;&#1040;&#1058;%20&#1055;&#1086;&#1083;&#1090;&#1072;&#1074;&#1072;&#1075;&#1072;&#107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5/&#1055;&#1040;&#1058;%20&#1055;&#1086;&#1083;&#1090;&#1072;&#1074;&#1072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31.08.2015р.</v>
          </cell>
        </row>
        <row r="26">
          <cell r="B26">
            <v>84.751000000000005</v>
          </cell>
          <cell r="C26">
            <v>7.923</v>
          </cell>
          <cell r="D26">
            <v>1.7749999999999999</v>
          </cell>
          <cell r="E26">
            <v>7.0000000000000007E-2</v>
          </cell>
          <cell r="F26">
            <v>5.6000000000000001E-2</v>
          </cell>
          <cell r="G26">
            <v>0.04</v>
          </cell>
          <cell r="H26">
            <v>4.2000000000000003E-2</v>
          </cell>
          <cell r="I26" t="str">
            <v>-</v>
          </cell>
          <cell r="J26">
            <v>5.1999999999999998E-2</v>
          </cell>
          <cell r="K26">
            <v>1.4670000000000001</v>
          </cell>
          <cell r="L26">
            <v>3.8159999999999998</v>
          </cell>
          <cell r="M26">
            <v>8.0000000000000002E-3</v>
          </cell>
        </row>
        <row r="30">
          <cell r="M30">
            <v>0.79400000000000004</v>
          </cell>
        </row>
        <row r="31">
          <cell r="M31">
            <v>8346</v>
          </cell>
        </row>
        <row r="34">
          <cell r="M34">
            <v>11374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7.09.2015 р.</v>
          </cell>
        </row>
        <row r="26">
          <cell r="B26">
            <v>84.873000000000005</v>
          </cell>
          <cell r="C26">
            <v>7.8070000000000004</v>
          </cell>
          <cell r="D26">
            <v>1.7789999999999999</v>
          </cell>
          <cell r="E26">
            <v>0.09</v>
          </cell>
          <cell r="F26">
            <v>5.7000000000000002E-2</v>
          </cell>
          <cell r="G26">
            <v>4.2000000000000003E-2</v>
          </cell>
          <cell r="H26">
            <v>4.3999999999999997E-2</v>
          </cell>
          <cell r="I26" t="str">
            <v>-</v>
          </cell>
          <cell r="J26">
            <v>5.7000000000000002E-2</v>
          </cell>
          <cell r="K26">
            <v>1.4830000000000001</v>
          </cell>
          <cell r="L26">
            <v>3.76</v>
          </cell>
          <cell r="M26">
            <v>8.0000000000000002E-3</v>
          </cell>
        </row>
        <row r="30">
          <cell r="M30">
            <v>0.79400000000000004</v>
          </cell>
        </row>
        <row r="31">
          <cell r="M31">
            <v>8349</v>
          </cell>
        </row>
        <row r="34">
          <cell r="M34">
            <v>11382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14.09.2015 р.</v>
          </cell>
        </row>
        <row r="26">
          <cell r="B26">
            <v>84.432000000000002</v>
          </cell>
          <cell r="C26">
            <v>8.0399999999999991</v>
          </cell>
          <cell r="D26">
            <v>1.851</v>
          </cell>
          <cell r="E26">
            <v>8.1000000000000003E-2</v>
          </cell>
          <cell r="F26">
            <v>5.8000000000000003E-2</v>
          </cell>
          <cell r="G26">
            <v>4.5999999999999999E-2</v>
          </cell>
          <cell r="H26">
            <v>4.5999999999999999E-2</v>
          </cell>
          <cell r="I26" t="str">
            <v>-</v>
          </cell>
          <cell r="J26">
            <v>5.6000000000000001E-2</v>
          </cell>
          <cell r="K26">
            <v>1.516</v>
          </cell>
          <cell r="L26">
            <v>3.8660000000000001</v>
          </cell>
          <cell r="M26">
            <v>8.0000000000000002E-3</v>
          </cell>
        </row>
        <row r="30">
          <cell r="M30">
            <v>0.79800000000000004</v>
          </cell>
        </row>
        <row r="31">
          <cell r="M31">
            <v>8361</v>
          </cell>
        </row>
        <row r="34">
          <cell r="M34">
            <v>11372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21.09.2015 р.</v>
          </cell>
        </row>
        <row r="26">
          <cell r="B26">
            <v>84.814999999999998</v>
          </cell>
          <cell r="C26">
            <v>7.7640000000000002</v>
          </cell>
          <cell r="D26">
            <v>1.8520000000000001</v>
          </cell>
          <cell r="E26">
            <v>0.11</v>
          </cell>
          <cell r="F26">
            <v>7.0999999999999994E-2</v>
          </cell>
          <cell r="G26">
            <v>4.2000000000000003E-2</v>
          </cell>
          <cell r="H26">
            <v>4.8000000000000001E-2</v>
          </cell>
          <cell r="I26" t="str">
            <v>-</v>
          </cell>
          <cell r="J26">
            <v>5.3999999999999999E-2</v>
          </cell>
          <cell r="K26">
            <v>1.464</v>
          </cell>
          <cell r="L26">
            <v>3.7679999999999998</v>
          </cell>
          <cell r="M26">
            <v>1.2E-2</v>
          </cell>
        </row>
        <row r="30">
          <cell r="M30">
            <v>0.79500000000000004</v>
          </cell>
        </row>
        <row r="31">
          <cell r="M31">
            <v>8362</v>
          </cell>
        </row>
        <row r="34">
          <cell r="M34">
            <v>11391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28.09.2015 р.</v>
          </cell>
        </row>
        <row r="26">
          <cell r="B26">
            <v>84.337000000000003</v>
          </cell>
          <cell r="C26">
            <v>8.0860000000000003</v>
          </cell>
          <cell r="D26">
            <v>1.8959999999999999</v>
          </cell>
          <cell r="E26">
            <v>0.124</v>
          </cell>
          <cell r="F26">
            <v>7.1999999999999995E-2</v>
          </cell>
          <cell r="G26">
            <v>4.4999999999999998E-2</v>
          </cell>
          <cell r="H26">
            <v>4.9000000000000002E-2</v>
          </cell>
          <cell r="I26" t="str">
            <v>-</v>
          </cell>
          <cell r="J26">
            <v>5.8999999999999997E-2</v>
          </cell>
          <cell r="K26">
            <v>1.4850000000000001</v>
          </cell>
          <cell r="L26">
            <v>3.8370000000000002</v>
          </cell>
          <cell r="M26">
            <v>0.01</v>
          </cell>
        </row>
        <row r="30">
          <cell r="M30">
            <v>0.79900000000000004</v>
          </cell>
        </row>
        <row r="31">
          <cell r="M31">
            <v>8387</v>
          </cell>
        </row>
        <row r="34">
          <cell r="M34">
            <v>11395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zoomScaleNormal="100" workbookViewId="0">
      <selection activeCell="T10" sqref="T10"/>
    </sheetView>
  </sheetViews>
  <sheetFormatPr defaultRowHeight="15" x14ac:dyDescent="0.25"/>
  <cols>
    <col min="1" max="1" width="11.5703125" customWidth="1"/>
    <col min="2" max="14" width="7.42578125" customWidth="1"/>
    <col min="15" max="15" width="7.28515625" customWidth="1"/>
    <col min="16" max="16" width="7" customWidth="1"/>
    <col min="17" max="17" width="7.28515625" customWidth="1"/>
    <col min="18" max="18" width="7.5703125" customWidth="1"/>
  </cols>
  <sheetData>
    <row r="1" spans="1:20" ht="18.75" x14ac:dyDescent="0.3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  <c r="P1" s="25"/>
      <c r="Q1" s="25"/>
      <c r="R1" s="14"/>
    </row>
    <row r="2" spans="1:20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.75" customHeight="1" x14ac:dyDescent="0.25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20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0" ht="15.75" x14ac:dyDescent="0.25">
      <c r="A5" s="27" t="s">
        <v>16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20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0" ht="15.75" x14ac:dyDescent="0.25">
      <c r="A7" s="28" t="s">
        <v>28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20" ht="6" customHeight="1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0" ht="21" customHeight="1" x14ac:dyDescent="0.25">
      <c r="A9" s="34" t="s">
        <v>0</v>
      </c>
      <c r="B9" s="31" t="s">
        <v>21</v>
      </c>
      <c r="C9" s="32"/>
      <c r="D9" s="32"/>
      <c r="E9" s="32"/>
      <c r="F9" s="32"/>
      <c r="G9" s="32"/>
      <c r="H9" s="32"/>
      <c r="I9" s="32"/>
      <c r="J9" s="32"/>
      <c r="K9" s="33"/>
      <c r="L9" s="36" t="s">
        <v>15</v>
      </c>
      <c r="M9" s="38" t="s">
        <v>22</v>
      </c>
      <c r="N9" s="38" t="s">
        <v>23</v>
      </c>
      <c r="O9" s="38" t="s">
        <v>24</v>
      </c>
      <c r="P9" s="36" t="s">
        <v>17</v>
      </c>
      <c r="Q9" s="36" t="s">
        <v>18</v>
      </c>
      <c r="R9" s="40" t="s">
        <v>19</v>
      </c>
      <c r="S9" s="3"/>
      <c r="T9" s="3"/>
    </row>
    <row r="10" spans="1:20" ht="57" customHeight="1" x14ac:dyDescent="0.25">
      <c r="A10" s="35"/>
      <c r="B10" s="42" t="s">
        <v>1</v>
      </c>
      <c r="C10" s="42" t="s">
        <v>2</v>
      </c>
      <c r="D10" s="42" t="s">
        <v>3</v>
      </c>
      <c r="E10" s="42" t="s">
        <v>4</v>
      </c>
      <c r="F10" s="42" t="s">
        <v>5</v>
      </c>
      <c r="G10" s="42" t="s">
        <v>6</v>
      </c>
      <c r="H10" s="42" t="s">
        <v>7</v>
      </c>
      <c r="I10" s="42" t="s">
        <v>8</v>
      </c>
      <c r="J10" s="42" t="s">
        <v>9</v>
      </c>
      <c r="K10" s="42" t="s">
        <v>10</v>
      </c>
      <c r="L10" s="37"/>
      <c r="M10" s="39"/>
      <c r="N10" s="39"/>
      <c r="O10" s="39"/>
      <c r="P10" s="37"/>
      <c r="Q10" s="37"/>
      <c r="R10" s="41"/>
      <c r="S10" s="3"/>
      <c r="T10" s="3"/>
    </row>
    <row r="11" spans="1:20" ht="27" customHeight="1" thickBot="1" x14ac:dyDescent="0.3">
      <c r="A11" s="35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43" t="s">
        <v>20</v>
      </c>
      <c r="N11" s="44"/>
      <c r="O11" s="45"/>
      <c r="P11" s="37"/>
      <c r="Q11" s="37"/>
      <c r="R11" s="41"/>
      <c r="S11" s="3"/>
      <c r="T11" s="3"/>
    </row>
    <row r="12" spans="1:20" ht="21" customHeight="1" x14ac:dyDescent="0.25">
      <c r="A12" s="5" t="str">
        <f>[1]Лист1!$D$17</f>
        <v>31.08.2015р.</v>
      </c>
      <c r="B12" s="15">
        <f>[1]Лист1!$B$26</f>
        <v>84.751000000000005</v>
      </c>
      <c r="C12" s="15">
        <f>[1]Лист1!$C$26</f>
        <v>7.923</v>
      </c>
      <c r="D12" s="15">
        <f>[1]Лист1!$D$26</f>
        <v>1.7749999999999999</v>
      </c>
      <c r="E12" s="15">
        <f>[1]Лист1!$F$26</f>
        <v>5.6000000000000001E-2</v>
      </c>
      <c r="F12" s="15">
        <f>[1]Лист1!$E$26</f>
        <v>7.0000000000000007E-2</v>
      </c>
      <c r="G12" s="15">
        <f>SUM([1]Лист1!$G$26:$I$26)</f>
        <v>8.2000000000000003E-2</v>
      </c>
      <c r="H12" s="15">
        <f>[1]Лист1!$J$26</f>
        <v>5.1999999999999998E-2</v>
      </c>
      <c r="I12" s="15">
        <f>[1]Лист1!$K$26</f>
        <v>1.4670000000000001</v>
      </c>
      <c r="J12" s="15">
        <f>[1]Лист1!$L$26</f>
        <v>3.8159999999999998</v>
      </c>
      <c r="K12" s="15">
        <f>[1]Лист1!$M$26</f>
        <v>8.0000000000000002E-3</v>
      </c>
      <c r="L12" s="18">
        <v>-8.6999999999999993</v>
      </c>
      <c r="M12" s="15">
        <f>[1]Лист1!$M$30</f>
        <v>0.79400000000000004</v>
      </c>
      <c r="N12" s="23">
        <f>[1]Лист1!$M$31</f>
        <v>8346</v>
      </c>
      <c r="O12" s="23">
        <f>[1]Лист1!$M$34</f>
        <v>11374</v>
      </c>
      <c r="P12" s="46" t="s">
        <v>26</v>
      </c>
      <c r="Q12" s="46">
        <v>2.9999999999999997E-4</v>
      </c>
      <c r="R12" s="49" t="s">
        <v>29</v>
      </c>
      <c r="S12" s="3"/>
      <c r="T12" s="3"/>
    </row>
    <row r="13" spans="1:20" ht="21" customHeight="1" x14ac:dyDescent="0.25">
      <c r="A13" s="6" t="str">
        <f>[2]Лист1!$D$17</f>
        <v>7.09.2015 р.</v>
      </c>
      <c r="B13" s="16">
        <f>[2]Лист1!$B$26</f>
        <v>84.873000000000005</v>
      </c>
      <c r="C13" s="16">
        <f>[2]Лист1!$C$26</f>
        <v>7.8070000000000004</v>
      </c>
      <c r="D13" s="16">
        <f>[2]Лист1!$D$26</f>
        <v>1.7789999999999999</v>
      </c>
      <c r="E13" s="16">
        <f>[2]Лист1!$F$26</f>
        <v>5.7000000000000002E-2</v>
      </c>
      <c r="F13" s="16">
        <f>[2]Лист1!$E$26</f>
        <v>0.09</v>
      </c>
      <c r="G13" s="16">
        <f>SUM([2]Лист1!$G$26:$I$26)</f>
        <v>8.5999999999999993E-2</v>
      </c>
      <c r="H13" s="16">
        <f>[2]Лист1!$J$26</f>
        <v>5.7000000000000002E-2</v>
      </c>
      <c r="I13" s="16">
        <f>[2]Лист1!$K$26</f>
        <v>1.4830000000000001</v>
      </c>
      <c r="J13" s="16">
        <f>[2]Лист1!$L$26</f>
        <v>3.76</v>
      </c>
      <c r="K13" s="16">
        <f>[2]Лист1!$M$26</f>
        <v>8.0000000000000002E-3</v>
      </c>
      <c r="L13" s="19">
        <v>-9.8000000000000007</v>
      </c>
      <c r="M13" s="16">
        <f>[2]Лист1!$M$30</f>
        <v>0.79400000000000004</v>
      </c>
      <c r="N13" s="21">
        <f>[2]Лист1!$M$31</f>
        <v>8349</v>
      </c>
      <c r="O13" s="21">
        <f>[2]Лист1!$M$34</f>
        <v>11382</v>
      </c>
      <c r="P13" s="47"/>
      <c r="Q13" s="47"/>
      <c r="R13" s="50"/>
      <c r="S13" s="3"/>
      <c r="T13" s="3"/>
    </row>
    <row r="14" spans="1:20" ht="21" customHeight="1" x14ac:dyDescent="0.25">
      <c r="A14" s="6" t="str">
        <f>[3]Лист1!$D$17</f>
        <v>14.09.2015 р.</v>
      </c>
      <c r="B14" s="16">
        <f>[3]Лист1!$B$26</f>
        <v>84.432000000000002</v>
      </c>
      <c r="C14" s="16">
        <f>[3]Лист1!$C$26</f>
        <v>8.0399999999999991</v>
      </c>
      <c r="D14" s="16">
        <f>[3]Лист1!$D$26</f>
        <v>1.851</v>
      </c>
      <c r="E14" s="16">
        <f>[3]Лист1!$F$26</f>
        <v>5.8000000000000003E-2</v>
      </c>
      <c r="F14" s="16">
        <f>[3]Лист1!$E$26</f>
        <v>8.1000000000000003E-2</v>
      </c>
      <c r="G14" s="16">
        <f>SUM([3]Лист1!$G$26:$I$26)</f>
        <v>9.1999999999999998E-2</v>
      </c>
      <c r="H14" s="16">
        <f>[3]Лист1!$J$26</f>
        <v>5.6000000000000001E-2</v>
      </c>
      <c r="I14" s="16">
        <f>[3]Лист1!$K$26</f>
        <v>1.516</v>
      </c>
      <c r="J14" s="16">
        <f>[3]Лист1!$L$26</f>
        <v>3.8660000000000001</v>
      </c>
      <c r="K14" s="16">
        <f>[3]Лист1!$M$26</f>
        <v>8.0000000000000002E-3</v>
      </c>
      <c r="L14" s="19">
        <v>-10.3</v>
      </c>
      <c r="M14" s="16">
        <f>[3]Лист1!$M$30</f>
        <v>0.79800000000000004</v>
      </c>
      <c r="N14" s="21">
        <f>[3]Лист1!$M$31</f>
        <v>8361</v>
      </c>
      <c r="O14" s="21">
        <f>[3]Лист1!$M$34</f>
        <v>11372</v>
      </c>
      <c r="P14" s="47"/>
      <c r="Q14" s="47"/>
      <c r="R14" s="50"/>
      <c r="S14" s="3"/>
      <c r="T14" s="3"/>
    </row>
    <row r="15" spans="1:20" ht="21" customHeight="1" x14ac:dyDescent="0.25">
      <c r="A15" s="6" t="str">
        <f>[4]Лист1!$D$17</f>
        <v>21.09.2015 р.</v>
      </c>
      <c r="B15" s="16">
        <f>[4]Лист1!$B$26</f>
        <v>84.814999999999998</v>
      </c>
      <c r="C15" s="16">
        <f>[4]Лист1!$C$26</f>
        <v>7.7640000000000002</v>
      </c>
      <c r="D15" s="16">
        <f>[4]Лист1!$D$26</f>
        <v>1.8520000000000001</v>
      </c>
      <c r="E15" s="16">
        <f>[4]Лист1!$F$26</f>
        <v>7.0999999999999994E-2</v>
      </c>
      <c r="F15" s="16">
        <f>[4]Лист1!$E$26</f>
        <v>0.11</v>
      </c>
      <c r="G15" s="16">
        <f>SUM([4]Лист1!$G$26:$I$26)</f>
        <v>0.09</v>
      </c>
      <c r="H15" s="16">
        <f>[4]Лист1!$J$26</f>
        <v>5.3999999999999999E-2</v>
      </c>
      <c r="I15" s="16">
        <f>[4]Лист1!$K$26</f>
        <v>1.464</v>
      </c>
      <c r="J15" s="16">
        <f>[4]Лист1!$L$26</f>
        <v>3.7679999999999998</v>
      </c>
      <c r="K15" s="16">
        <f>[4]Лист1!$M$26</f>
        <v>1.2E-2</v>
      </c>
      <c r="L15" s="19">
        <v>-10.3</v>
      </c>
      <c r="M15" s="16">
        <f>[4]Лист1!$M$30</f>
        <v>0.79500000000000004</v>
      </c>
      <c r="N15" s="21">
        <f>[4]Лист1!$M$31</f>
        <v>8362</v>
      </c>
      <c r="O15" s="21">
        <f>[4]Лист1!$M$34</f>
        <v>11391</v>
      </c>
      <c r="P15" s="47"/>
      <c r="Q15" s="47"/>
      <c r="R15" s="50"/>
      <c r="S15" s="3"/>
      <c r="T15" s="3"/>
    </row>
    <row r="16" spans="1:20" ht="21" customHeight="1" thickBot="1" x14ac:dyDescent="0.3">
      <c r="A16" s="7" t="str">
        <f>[5]Лист1!$D$17</f>
        <v>28.09.2015 р.</v>
      </c>
      <c r="B16" s="17">
        <f>[5]Лист1!$B$26</f>
        <v>84.337000000000003</v>
      </c>
      <c r="C16" s="17">
        <f>[5]Лист1!$C$26</f>
        <v>8.0860000000000003</v>
      </c>
      <c r="D16" s="17">
        <f>[5]Лист1!$D$26</f>
        <v>1.8959999999999999</v>
      </c>
      <c r="E16" s="17">
        <f>[5]Лист1!$F$26</f>
        <v>7.1999999999999995E-2</v>
      </c>
      <c r="F16" s="17">
        <f>[5]Лист1!$E$26</f>
        <v>0.124</v>
      </c>
      <c r="G16" s="17">
        <f>SUM([5]Лист1!$G$26:$I$26)</f>
        <v>9.4E-2</v>
      </c>
      <c r="H16" s="17">
        <f>[5]Лист1!$J$26</f>
        <v>5.8999999999999997E-2</v>
      </c>
      <c r="I16" s="17">
        <f>[5]Лист1!$K$26</f>
        <v>1.4850000000000001</v>
      </c>
      <c r="J16" s="17">
        <f>[5]Лист1!$L$26</f>
        <v>3.8370000000000002</v>
      </c>
      <c r="K16" s="17">
        <f>[5]Лист1!$M$26</f>
        <v>0.01</v>
      </c>
      <c r="L16" s="20">
        <v>-9.3000000000000007</v>
      </c>
      <c r="M16" s="17">
        <f>[5]Лист1!$M$30</f>
        <v>0.79900000000000004</v>
      </c>
      <c r="N16" s="22">
        <f>[5]Лист1!$M$31</f>
        <v>8387</v>
      </c>
      <c r="O16" s="22">
        <f>[5]Лист1!$M$34</f>
        <v>11395</v>
      </c>
      <c r="P16" s="48"/>
      <c r="Q16" s="48"/>
      <c r="R16" s="51"/>
      <c r="S16" s="3"/>
      <c r="T16" s="3"/>
    </row>
    <row r="17" spans="1:20" ht="13.5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3"/>
      <c r="T17" s="3"/>
    </row>
    <row r="18" spans="1:20" ht="13.5" customHeigh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3"/>
      <c r="T18" s="3"/>
    </row>
    <row r="19" spans="1:20" ht="6.75" customHeight="1" x14ac:dyDescent="0.25"/>
    <row r="20" spans="1:20" ht="16.5" customHeight="1" x14ac:dyDescent="0.25">
      <c r="A20" s="29" t="s">
        <v>14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20" ht="10.5" customHeight="1" x14ac:dyDescent="0.25">
      <c r="K21" s="9" t="s">
        <v>11</v>
      </c>
      <c r="N21" s="10" t="s">
        <v>12</v>
      </c>
      <c r="O21" s="11"/>
    </row>
    <row r="22" spans="1:20" ht="10.5" customHeight="1" x14ac:dyDescent="0.25">
      <c r="M22" s="12"/>
      <c r="N22" s="12"/>
      <c r="O22" s="11"/>
      <c r="P22" s="13"/>
    </row>
    <row r="23" spans="1:20" x14ac:dyDescent="0.25">
      <c r="A23" s="30" t="s">
        <v>13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20" ht="10.5" customHeight="1" x14ac:dyDescent="0.25">
      <c r="K24" s="9" t="s">
        <v>11</v>
      </c>
      <c r="N24" s="10" t="s">
        <v>12</v>
      </c>
    </row>
    <row r="25" spans="1:20" ht="14.25" customHeight="1" x14ac:dyDescent="0.25">
      <c r="M25" s="12"/>
      <c r="N25" s="12"/>
      <c r="O25" s="13"/>
    </row>
  </sheetData>
  <mergeCells count="30">
    <mergeCell ref="M11:O11"/>
    <mergeCell ref="P12:P16"/>
    <mergeCell ref="Q12:Q16"/>
    <mergeCell ref="R12:R16"/>
    <mergeCell ref="G10:G11"/>
    <mergeCell ref="H10:H11"/>
    <mergeCell ref="I10:I11"/>
    <mergeCell ref="J10:J11"/>
    <mergeCell ref="K10:K11"/>
    <mergeCell ref="A20:R20"/>
    <mergeCell ref="A23:R23"/>
    <mergeCell ref="B9:K9"/>
    <mergeCell ref="A9:A11"/>
    <mergeCell ref="L9:L11"/>
    <mergeCell ref="M9:M10"/>
    <mergeCell ref="N9:N10"/>
    <mergeCell ref="O9:O10"/>
    <mergeCell ref="P9:P11"/>
    <mergeCell ref="Q9:Q11"/>
    <mergeCell ref="R9:R11"/>
    <mergeCell ref="B10:B11"/>
    <mergeCell ref="C10:C11"/>
    <mergeCell ref="D10:D11"/>
    <mergeCell ref="E10:E11"/>
    <mergeCell ref="F10:F11"/>
    <mergeCell ref="A1:N1"/>
    <mergeCell ref="O1:Q1"/>
    <mergeCell ref="A3:R3"/>
    <mergeCell ref="A5:R5"/>
    <mergeCell ref="A7:R7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2015-10-02T08:11:05Z</dcterms:modified>
</cp:coreProperties>
</file>