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0" windowWidth="9555" windowHeight="6660" activeTab="0"/>
  </bookViews>
  <sheets>
    <sheet name="All UGS" sheetId="1" r:id="rId1"/>
    <sheet name="UGS Uhersko" sheetId="2" r:id="rId2"/>
    <sheet name="UGS Bilche-Volitsko Uhersko" sheetId="3" r:id="rId3"/>
    <sheet name="UGS Dashavske" sheetId="4" r:id="rId4"/>
    <sheet name="UGS Oparske" sheetId="5" r:id="rId5"/>
    <sheet name="UGS Bogordchanske" sheetId="6" r:id="rId6"/>
    <sheet name="UGS Olushivske" sheetId="7" r:id="rId7"/>
    <sheet name="UGS Mryn" sheetId="8" r:id="rId8"/>
    <sheet name="UGS Solohivske" sheetId="9" r:id="rId9"/>
    <sheet name="UGS Proletarske" sheetId="10" r:id="rId10"/>
    <sheet name="UGS Kehychivske" sheetId="11" r:id="rId11"/>
    <sheet name="UGS Krasnopopivske" sheetId="12" r:id="rId12"/>
    <sheet name="UGS Verhunske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<sst xmlns="http://schemas.openxmlformats.org/spreadsheetml/2006/main" count="211" uniqueCount="54">
  <si>
    <t>Facility</t>
  </si>
  <si>
    <t>Storage capacity</t>
  </si>
  <si>
    <t>including:</t>
  </si>
  <si>
    <t>Active gas of long-term storage</t>
  </si>
  <si>
    <t>Injection</t>
  </si>
  <si>
    <t>Free capacity</t>
  </si>
  <si>
    <t>Facility status</t>
  </si>
  <si>
    <t>UGS Uherske (XIV-XV)</t>
  </si>
  <si>
    <t>UGS Bilche-Volytsko-Uherske</t>
  </si>
  <si>
    <t>UGS Proletarske</t>
  </si>
  <si>
    <t>* Vergunske UGS is located in the territory temporarily out of Ukraine's control</t>
  </si>
  <si>
    <t>(mcm at 20°С)</t>
  </si>
  <si>
    <t>Operative information about Bilche-Volitsko-Uherske UGS</t>
  </si>
  <si>
    <t>Totally:</t>
  </si>
  <si>
    <t>* The volume of gas storage is shown without taking into account the active gas of long-term storage - 3700 million cubic meters</t>
  </si>
  <si>
    <t>Data</t>
  </si>
  <si>
    <t>Storage*</t>
  </si>
  <si>
    <t>Withdrawal</t>
  </si>
  <si>
    <t>Technical capacity</t>
  </si>
  <si>
    <t>Operative information about Uherske UGS</t>
  </si>
  <si>
    <t>* The volume of gas storage is shown without taking into account the active gas of long-term storage - 250 million cubic meters</t>
  </si>
  <si>
    <t>Operative information about Oparske UGS</t>
  </si>
  <si>
    <t>Storage</t>
  </si>
  <si>
    <t>Operative information about Dashavske UGS</t>
  </si>
  <si>
    <t>* The volume of gas storage is shown without taking into account the active gas of long-term storage - 622 million cubic meters</t>
  </si>
  <si>
    <t>Operative information about Bogordchaske UGS</t>
  </si>
  <si>
    <t>Operative information about Krasnopopivske UGS</t>
  </si>
  <si>
    <t>Operative information about Proletarske UGS</t>
  </si>
  <si>
    <t>Operative information about Solohivske UGS</t>
  </si>
  <si>
    <t>Operative information about Olushivske UGS</t>
  </si>
  <si>
    <t>* The volume of gas storage is shown without taking into account the active gas of long-term storage - 90 million cubic meters</t>
  </si>
  <si>
    <t>Operative information about Mrynske UGS</t>
  </si>
  <si>
    <t>Operational data on the Vergun UGS</t>
  </si>
  <si>
    <t>It is not planned to inject / extract gas into / from the UGS</t>
  </si>
  <si>
    <t xml:space="preserve">Technologically active gas </t>
  </si>
  <si>
    <t>Projected capacity (working (gas) volume)</t>
  </si>
  <si>
    <t>UGS Dashavske</t>
  </si>
  <si>
    <t>UGS Oparske</t>
  </si>
  <si>
    <t>UGS Bohorodchanske</t>
  </si>
  <si>
    <t>UGS Olyshivske</t>
  </si>
  <si>
    <t>UGS Mrynske</t>
  </si>
  <si>
    <t>UGS Solokhivske</t>
  </si>
  <si>
    <t>UGS Kehychivske</t>
  </si>
  <si>
    <t>UGS Verhunske*</t>
  </si>
  <si>
    <t>UGS Krasnopopivske</t>
  </si>
  <si>
    <t>Operative information about UGS Kehychivske</t>
  </si>
  <si>
    <t>Operational data of interaction between JSC "Ukrtransgaz" and LLC "Operator of GTS of Ukraine" for  26.10.2020</t>
  </si>
  <si>
    <t>26.10.2020</t>
  </si>
  <si>
    <t>25.10.2020</t>
  </si>
  <si>
    <t>24.10.2020</t>
  </si>
  <si>
    <t>23.10.2020</t>
  </si>
  <si>
    <t>22.10.2020</t>
  </si>
  <si>
    <t>21.10.2020</t>
  </si>
  <si>
    <t>20.10.2020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</si>
</sst>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thin"/>
      <top/>
      <bottom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8" fillId="0" borderId="17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0" fontId="28" fillId="0" borderId="2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4" fontId="0" fillId="0" borderId="14" xfId="0" applyNumberFormat="1" applyBorder="1" applyAlignment="1">
      <alignment horizontal="center" wrapText="1"/>
    </xf>
    <xf numFmtId="14" fontId="0" fillId="0" borderId="15" xfId="0" applyNumberFormat="1" applyBorder="1" applyAlignment="1">
      <alignment horizontal="center" wrapText="1"/>
    </xf>
    <xf numFmtId="14" fontId="0" fillId="0" borderId="16" xfId="0" applyNumberFormat="1" applyBorder="1" applyAlignment="1">
      <alignment horizontal="center" wrapText="1"/>
    </xf>
    <xf numFmtId="0" fontId="28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7" fillId="0" borderId="28" xfId="0" applyFont="1" applyBorder="1" applyAlignment="1">
      <alignment/>
    </xf>
    <xf numFmtId="0" fontId="0" fillId="0" borderId="0" xfId="0" applyAlignment="1">
      <alignment/>
    </xf>
    <xf numFmtId="2" fontId="28" fillId="0" borderId="27" xfId="0" applyNumberFormat="1" applyFont="1" applyBorder="1" applyAlignment="1">
      <alignment horizontal="center"/>
    </xf>
    <xf numFmtId="2" fontId="28" fillId="0" borderId="17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0" xfId="0" applyAlignment="1">
      <alignment/>
    </xf>
    <xf numFmtId="0" fontId="28" fillId="0" borderId="20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0" fillId="0" borderId="0" xfId="0" applyAlignment="1">
      <alignment/>
    </xf>
    <xf numFmtId="2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28" fillId="0" borderId="31" xfId="0" applyFont="1" applyBorder="1" applyAlignment="1">
      <alignment horizontal="center"/>
    </xf>
    <xf numFmtId="0" fontId="38" fillId="0" borderId="33" xfId="0" applyFont="1" applyBorder="1" applyAlignment="1">
      <alignment vertical="center" wrapText="1"/>
    </xf>
    <xf numFmtId="0" fontId="0" fillId="0" borderId="34" xfId="0" applyBorder="1" applyAlignment="1">
      <alignment/>
    </xf>
    <xf numFmtId="0" fontId="0" fillId="0" borderId="0" xfId="0" applyAlignment="1">
      <alignment/>
    </xf>
    <xf numFmtId="0" fontId="37" fillId="0" borderId="28" xfId="0" applyFont="1" applyBorder="1" applyAlignment="1">
      <alignment wrapText="1"/>
    </xf>
    <xf numFmtId="0" fontId="28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2" fontId="28" fillId="0" borderId="37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9" fillId="0" borderId="38" xfId="0" applyFont="1" applyBorder="1" applyAlignment="1">
      <alignment horizontal="center" vertical="center" wrapText="1"/>
    </xf>
    <xf numFmtId="0" fontId="39" fillId="0" borderId="39" xfId="0" applyFont="1" applyBorder="1" applyAlignment="1">
      <alignment horizontal="center" vertical="center" wrapText="1"/>
    </xf>
    <xf numFmtId="0" fontId="28" fillId="33" borderId="40" xfId="0" applyFont="1" applyFill="1" applyBorder="1" applyAlignment="1">
      <alignment horizontal="center" vertical="center" wrapText="1"/>
    </xf>
    <xf numFmtId="0" fontId="28" fillId="33" borderId="41" xfId="0" applyFont="1" applyFill="1" applyBorder="1" applyAlignment="1">
      <alignment horizontal="center" vertical="center" wrapText="1"/>
    </xf>
    <xf numFmtId="0" fontId="28" fillId="33" borderId="42" xfId="0" applyFont="1" applyFill="1" applyBorder="1" applyAlignment="1">
      <alignment/>
    </xf>
    <xf numFmtId="0" fontId="28" fillId="0" borderId="40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lyuk-ra\AppData\Local\Microsoft\Windows\INetCache\Content.Outlook\3MDV5LTE\AllUGS_UTG_ua_15.06.2020%20(005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і_ПСГ"/>
      <sheetName val="ПСГ Б-Волицько Угерське"/>
      <sheetName val="ПСГ Угерське"/>
      <sheetName val="ПСГ Опарське"/>
      <sheetName val="ПСГ Дашавське"/>
      <sheetName val="ПСГ Богородчанське"/>
      <sheetName val="ПСГ Кегичівське"/>
      <sheetName val="ПСГ Вергунське"/>
      <sheetName val="ПСГ Краснопопівське"/>
      <sheetName val="ПСГ Пролетарське"/>
      <sheetName val="ПСГ Солохівське"/>
      <sheetName val="ПСГ Червонопартизанське"/>
      <sheetName val="ПСГ Олишівське"/>
    </sheetNames>
    <sheetDataSet>
      <sheetData sheetId="0">
        <row r="8">
          <cell r="F8">
            <v>17050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1"/>
  <dimension ref="A1:K24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2" max="2" width="29.421875" style="0" customWidth="1"/>
    <col min="3" max="3" width="15.7109375" style="0" customWidth="1"/>
    <col min="4" max="5" width="15.7109375" style="37" customWidth="1"/>
    <col min="6" max="7" width="15.8515625" style="0" customWidth="1"/>
    <col min="8" max="8" width="18.57421875" style="0" customWidth="1"/>
    <col min="9" max="9" width="24.28125" style="0" customWidth="1"/>
  </cols>
  <sheetData>
    <row r="1" ht="15">
      <c r="B1" s="14"/>
    </row>
    <row r="3" spans="2:11" ht="15">
      <c r="B3" s="56" t="s">
        <v>46</v>
      </c>
      <c r="C3" s="56"/>
      <c r="D3" s="56"/>
      <c r="E3" s="56"/>
      <c r="F3" s="56"/>
      <c r="G3" s="56"/>
      <c r="H3" s="56"/>
      <c r="I3" s="56"/>
      <c r="J3" s="56"/>
      <c r="K3" s="56"/>
    </row>
    <row r="4" spans="2:8" ht="15">
      <c r="B4" s="14"/>
      <c r="C4" s="14"/>
      <c r="F4" s="14"/>
      <c r="G4" s="14"/>
      <c r="H4" s="14"/>
    </row>
    <row r="5" spans="2:9" ht="15.75" thickBot="1">
      <c r="B5" s="14"/>
      <c r="C5" s="14"/>
      <c r="E5" s="27"/>
      <c r="F5" s="14"/>
      <c r="G5" s="14"/>
      <c r="H5" s="14"/>
      <c r="I5" s="27" t="s">
        <v>11</v>
      </c>
    </row>
    <row r="6" spans="2:9" s="41" customFormat="1" ht="15">
      <c r="B6" s="57" t="s">
        <v>0</v>
      </c>
      <c r="C6" s="59" t="s">
        <v>1</v>
      </c>
      <c r="D6" s="61" t="s">
        <v>2</v>
      </c>
      <c r="E6" s="61"/>
      <c r="F6" s="62" t="s">
        <v>4</v>
      </c>
      <c r="G6" s="62" t="s">
        <v>17</v>
      </c>
      <c r="H6" s="62" t="s">
        <v>35</v>
      </c>
      <c r="I6" s="64" t="s">
        <v>6</v>
      </c>
    </row>
    <row r="7" spans="2:9" ht="45.75" thickBot="1">
      <c r="B7" s="58"/>
      <c r="C7" s="60"/>
      <c r="D7" s="42" t="s">
        <v>3</v>
      </c>
      <c r="E7" s="43" t="s">
        <v>34</v>
      </c>
      <c r="F7" s="63"/>
      <c r="G7" s="63"/>
      <c r="H7" s="63"/>
      <c r="I7" s="65"/>
    </row>
    <row r="8" spans="1:9" ht="15.75" thickBot="1">
      <c r="A8" s="50"/>
      <c r="B8" s="48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6">
        <v>8</v>
      </c>
    </row>
    <row r="9" spans="1:9" ht="15">
      <c r="A9" s="50"/>
      <c r="B9" s="49" t="s">
        <v>7</v>
      </c>
      <c r="C9" s="45">
        <f>E9+D9</f>
        <v>1015.399324</v>
      </c>
      <c r="D9" s="17">
        <v>250</v>
      </c>
      <c r="E9" s="17">
        <f>'UGS Uhersko'!C7</f>
        <v>765.399324</v>
      </c>
      <c r="F9" s="17">
        <f>'UGS Uhersko'!D7</f>
        <v>0</v>
      </c>
      <c r="G9" s="17">
        <f>'UGS Uhersko'!E7</f>
        <v>0.002164</v>
      </c>
      <c r="H9" s="17">
        <v>1900</v>
      </c>
      <c r="I9" s="36" t="str">
        <f>IF(H9-C9&lt;5,"UGS is fully loaded"," ")</f>
        <v> </v>
      </c>
    </row>
    <row r="10" spans="1:9" ht="15">
      <c r="A10" s="50"/>
      <c r="B10" s="49" t="s">
        <v>8</v>
      </c>
      <c r="C10" s="45">
        <f aca="true" t="shared" si="0" ref="C10:C19">E10+D10</f>
        <v>16886.150010604</v>
      </c>
      <c r="D10" s="18">
        <v>3700</v>
      </c>
      <c r="E10" s="18">
        <f>'UGS Bilche-Volitsko Uhersko'!C7</f>
        <v>13186.150010604</v>
      </c>
      <c r="F10" s="18">
        <f>'UGS Bilche-Volitsko Uhersko'!D7</f>
        <v>0</v>
      </c>
      <c r="G10" s="18">
        <f>'UGS Bilche-Volitsko Uhersko'!E7</f>
        <v>0.008506</v>
      </c>
      <c r="H10" s="17">
        <v>17050</v>
      </c>
      <c r="I10" s="36" t="str">
        <f>IF(H10-C10&lt;5,"UGS is fully loaded"," ")</f>
        <v> </v>
      </c>
    </row>
    <row r="11" spans="1:9" ht="15">
      <c r="A11" s="50"/>
      <c r="B11" s="49" t="s">
        <v>36</v>
      </c>
      <c r="C11" s="45">
        <f t="shared" si="0"/>
        <v>2768.997454</v>
      </c>
      <c r="D11" s="18">
        <v>622</v>
      </c>
      <c r="E11" s="18">
        <f>'UGS Dashavske'!C7</f>
        <v>2146.997454</v>
      </c>
      <c r="F11" s="18">
        <f>'UGS Dashavske'!D7</f>
        <v>0</v>
      </c>
      <c r="G11" s="18">
        <f>'UGS Dashavske'!E7</f>
        <v>0.001167</v>
      </c>
      <c r="H11" s="18">
        <v>2150</v>
      </c>
      <c r="I11" s="36" t="str">
        <f>IF(H11-C11&lt;5,"UGS is fully loaded"," ")</f>
        <v>UGS is fully loaded</v>
      </c>
    </row>
    <row r="12" spans="1:9" ht="15">
      <c r="A12" s="50"/>
      <c r="B12" s="49" t="s">
        <v>37</v>
      </c>
      <c r="C12" s="45">
        <f t="shared" si="0"/>
        <v>1339.602381</v>
      </c>
      <c r="D12" s="18"/>
      <c r="E12" s="18">
        <f>'UGS Oparske'!C7</f>
        <v>1339.602381</v>
      </c>
      <c r="F12" s="18">
        <f>'UGS Oparske'!D7</f>
        <v>0</v>
      </c>
      <c r="G12" s="18">
        <f>'UGS Oparske'!E7</f>
        <v>0.000754</v>
      </c>
      <c r="H12" s="18">
        <v>1920</v>
      </c>
      <c r="I12" s="36" t="str">
        <f>IF(H12-C12&lt;5,"UGS is fully loaded"," ")</f>
        <v> </v>
      </c>
    </row>
    <row r="13" spans="1:9" ht="15">
      <c r="A13" s="50"/>
      <c r="B13" s="49" t="s">
        <v>38</v>
      </c>
      <c r="C13" s="45">
        <f t="shared" si="0"/>
        <v>2260.081214</v>
      </c>
      <c r="D13" s="18"/>
      <c r="E13" s="18">
        <f>'UGS Bogordchanske'!C7</f>
        <v>2260.081214</v>
      </c>
      <c r="F13" s="18">
        <f>'UGS Bogordchanske'!D7</f>
        <v>0</v>
      </c>
      <c r="G13" s="18">
        <f>'UGS Bogordchanske'!E7</f>
        <v>4.080891</v>
      </c>
      <c r="H13" s="18">
        <v>2300</v>
      </c>
      <c r="I13" s="36" t="str">
        <f>IF(H13-C13&lt;3,"UGS is fully loaded"," ")</f>
        <v> </v>
      </c>
    </row>
    <row r="14" spans="1:9" ht="15">
      <c r="A14" s="50"/>
      <c r="B14" s="49" t="s">
        <v>39</v>
      </c>
      <c r="C14" s="45">
        <f t="shared" si="0"/>
        <v>96.044809</v>
      </c>
      <c r="D14" s="18">
        <v>90</v>
      </c>
      <c r="E14" s="18">
        <f>'UGS Olushivske'!C7</f>
        <v>6.044809</v>
      </c>
      <c r="F14" s="18">
        <f>'UGS Olushivske'!D7</f>
        <v>0</v>
      </c>
      <c r="G14" s="18">
        <f>'UGS Olushivske'!E7</f>
        <v>0.000153</v>
      </c>
      <c r="H14" s="18">
        <v>310</v>
      </c>
      <c r="I14" s="36" t="str">
        <f>IF(ROUND(E14,2)&lt;&gt;6.05," "," Injections in UGS are not planned ")</f>
        <v> </v>
      </c>
    </row>
    <row r="15" spans="1:9" ht="15">
      <c r="A15" s="50"/>
      <c r="B15" s="49" t="s">
        <v>40</v>
      </c>
      <c r="C15" s="45">
        <f t="shared" si="0"/>
        <v>1402.486026</v>
      </c>
      <c r="D15" s="18"/>
      <c r="E15" s="18">
        <f>'UGS Mryn'!C7</f>
        <v>1402.486026</v>
      </c>
      <c r="F15" s="18">
        <f>'UGS Mryn'!D7</f>
        <v>0</v>
      </c>
      <c r="G15" s="18">
        <f>'UGS Mryn'!E7</f>
        <v>3.090813</v>
      </c>
      <c r="H15" s="18">
        <v>1500</v>
      </c>
      <c r="I15" s="36" t="str">
        <f>IF(H15-C15&lt;5,"UGS is fully loaded"," ")</f>
        <v> </v>
      </c>
    </row>
    <row r="16" spans="1:9" ht="15">
      <c r="A16" s="50"/>
      <c r="B16" s="49" t="s">
        <v>41</v>
      </c>
      <c r="C16" s="45">
        <f t="shared" si="0"/>
        <v>908.505536</v>
      </c>
      <c r="D16" s="18"/>
      <c r="E16" s="18">
        <f>'UGS Solohivske'!C7</f>
        <v>908.505536</v>
      </c>
      <c r="F16" s="18">
        <f>'UGS Solohivske'!D7</f>
        <v>0</v>
      </c>
      <c r="G16" s="18">
        <f>'UGS Solohivske'!E7</f>
        <v>0.001114</v>
      </c>
      <c r="H16" s="18">
        <v>1300</v>
      </c>
      <c r="I16" s="36" t="str">
        <f>IF(H16-C16&lt;5,"UGS is fully loaded"," ")</f>
        <v> </v>
      </c>
    </row>
    <row r="17" spans="1:9" ht="15">
      <c r="A17" s="50"/>
      <c r="B17" s="49" t="s">
        <v>9</v>
      </c>
      <c r="C17" s="45">
        <f t="shared" si="0"/>
        <v>744.054417</v>
      </c>
      <c r="D17" s="18"/>
      <c r="E17" s="18">
        <f>'UGS Proletarske'!C7</f>
        <v>744.054417</v>
      </c>
      <c r="F17" s="18">
        <f>'UGS Proletarske'!D7</f>
        <v>0</v>
      </c>
      <c r="G17" s="18">
        <f>'UGS Proletarske'!E7</f>
        <v>0.004694</v>
      </c>
      <c r="H17" s="18">
        <v>1000</v>
      </c>
      <c r="I17" s="36" t="str">
        <f>IF(H17-C17&lt;5,"UGS is fully loaded"," ")</f>
        <v> </v>
      </c>
    </row>
    <row r="18" spans="1:9" s="34" customFormat="1" ht="15">
      <c r="A18" s="50"/>
      <c r="B18" s="49" t="s">
        <v>42</v>
      </c>
      <c r="C18" s="45">
        <f t="shared" si="0"/>
        <v>688.909413</v>
      </c>
      <c r="D18" s="18"/>
      <c r="E18" s="18">
        <f>'UGS Kehychivske'!C7</f>
        <v>688.909413</v>
      </c>
      <c r="F18" s="18">
        <f>'UGS Kehychivske'!D7</f>
        <v>0</v>
      </c>
      <c r="G18" s="18">
        <f>'UGS Kehychivske'!E7</f>
        <v>1.251165</v>
      </c>
      <c r="H18" s="18">
        <v>700</v>
      </c>
      <c r="I18" s="36" t="str">
        <f>IF(H18-C18&lt;5,"UGS is fully loaded"," ")</f>
        <v> </v>
      </c>
    </row>
    <row r="19" spans="1:10" ht="15">
      <c r="A19" s="50"/>
      <c r="B19" s="49" t="s">
        <v>44</v>
      </c>
      <c r="C19" s="45">
        <f t="shared" si="0"/>
        <v>80.732929</v>
      </c>
      <c r="D19" s="18"/>
      <c r="E19" s="18">
        <f>'UGS Krasnopopivske'!C7</f>
        <v>80.732929</v>
      </c>
      <c r="F19" s="18">
        <f>'UGS Krasnopopivske'!D7</f>
        <v>0</v>
      </c>
      <c r="G19" s="18">
        <f>'UGS Krasnopopivske'!E7</f>
        <v>0.000201</v>
      </c>
      <c r="H19" s="18">
        <v>420</v>
      </c>
      <c r="I19" s="36" t="str">
        <f>IF(ROUND(E19,2)&lt;&gt;80.75," ","Injections in UGS are not planned ")</f>
        <v> </v>
      </c>
      <c r="J19" s="35"/>
    </row>
    <row r="20" spans="1:9" s="14" customFormat="1" ht="19.5">
      <c r="A20" s="50"/>
      <c r="B20" s="49" t="s">
        <v>43</v>
      </c>
      <c r="C20" s="46">
        <v>175.863684</v>
      </c>
      <c r="D20" s="33"/>
      <c r="E20" s="33">
        <f>C20</f>
        <v>175.863684</v>
      </c>
      <c r="F20" s="33">
        <v>0</v>
      </c>
      <c r="G20" s="33">
        <f>'UGS Verhunske'!E7</f>
        <v>0.000201</v>
      </c>
      <c r="H20" s="33">
        <v>400</v>
      </c>
      <c r="I20" s="52" t="s">
        <v>33</v>
      </c>
    </row>
    <row r="21" spans="2:9" ht="15.75" customHeight="1" thickBot="1">
      <c r="B21" s="47" t="s">
        <v>13</v>
      </c>
      <c r="C21" s="39">
        <f>SUM(C9:C20)</f>
        <v>28366.827197604</v>
      </c>
      <c r="D21" s="38">
        <f>SUM(D9:D20)</f>
        <v>4662</v>
      </c>
      <c r="E21" s="39">
        <f>SUM(E9:E20)</f>
        <v>23704.827197604</v>
      </c>
      <c r="F21" s="39">
        <f>SUM(F9:F19)</f>
        <v>0</v>
      </c>
      <c r="G21" s="39">
        <f>SUM(G9:G19)</f>
        <v>8.441622</v>
      </c>
      <c r="H21" s="38">
        <f>SUM(H9:H20)</f>
        <v>30950</v>
      </c>
      <c r="I21" s="40"/>
    </row>
    <row r="22" spans="2:9" ht="15.75" customHeight="1" thickBot="1">
      <c r="B22" s="53" t="s">
        <v>5</v>
      </c>
      <c r="C22" s="54"/>
      <c r="D22" s="54"/>
      <c r="E22" s="54"/>
      <c r="F22" s="54"/>
      <c r="G22" s="54"/>
      <c r="H22" s="54"/>
      <c r="I22" s="55">
        <f>H21-C21-777.34</f>
        <v>1805.8328023959984</v>
      </c>
    </row>
    <row r="23" spans="2:9" s="51" customFormat="1" ht="15.75" customHeight="1">
      <c r="B23" s="27"/>
      <c r="D23" s="27"/>
      <c r="H23" s="27"/>
      <c r="I23" s="27"/>
    </row>
    <row r="24" ht="15">
      <c r="B24" s="44" t="s">
        <v>10</v>
      </c>
    </row>
  </sheetData>
  <sheetProtection/>
  <mergeCells count="8">
    <mergeCell ref="B3:K3"/>
    <mergeCell ref="B6:B7"/>
    <mergeCell ref="C6:C7"/>
    <mergeCell ref="D6:E6"/>
    <mergeCell ref="F6:F7"/>
    <mergeCell ref="G6:G7"/>
    <mergeCell ref="H6:H7"/>
    <mergeCell ref="I6:I7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B3:G14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7109375" style="0" customWidth="1"/>
    <col min="3" max="3" width="22.7109375" style="0" customWidth="1"/>
    <col min="4" max="4" width="28.421875" style="0" customWidth="1"/>
    <col min="5" max="5" width="20.140625" style="0" customWidth="1"/>
    <col min="6" max="6" width="15.8515625" style="0" customWidth="1"/>
    <col min="7" max="7" width="13.00390625" style="0" customWidth="1"/>
    <col min="8" max="8" width="19.00390625" style="0" customWidth="1"/>
  </cols>
  <sheetData>
    <row r="3" spans="2:7" ht="15">
      <c r="B3" s="66" t="s">
        <v>27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744.054417</v>
      </c>
      <c r="D7" s="22">
        <v>0</v>
      </c>
      <c r="E7" s="22">
        <v>0.004694</v>
      </c>
      <c r="F7" s="18">
        <v>1000</v>
      </c>
      <c r="G7" s="23">
        <f>IF(F7-C7&gt;5,F7-C7,0)</f>
        <v>255.94558300000006</v>
      </c>
    </row>
    <row r="8" spans="2:7" ht="15">
      <c r="B8" s="28" t="s">
        <v>48</v>
      </c>
      <c r="C8" s="18">
        <v>744.059111</v>
      </c>
      <c r="D8" s="18">
        <v>0</v>
      </c>
      <c r="E8" s="18">
        <v>0.001078</v>
      </c>
      <c r="F8" s="18">
        <v>1000</v>
      </c>
      <c r="G8" s="23">
        <f aca="true" t="shared" si="0" ref="G8:G13">IF(F8-C8&gt;5,F8-C8,0)</f>
        <v>255.94088899999997</v>
      </c>
    </row>
    <row r="9" spans="2:7" ht="15">
      <c r="B9" s="29" t="s">
        <v>49</v>
      </c>
      <c r="C9" s="18">
        <v>744.060189</v>
      </c>
      <c r="D9" s="18">
        <v>0</v>
      </c>
      <c r="E9" s="18">
        <v>0.000708</v>
      </c>
      <c r="F9" s="18">
        <v>1000</v>
      </c>
      <c r="G9" s="23">
        <f t="shared" si="0"/>
        <v>255.93981099999996</v>
      </c>
    </row>
    <row r="10" spans="2:7" ht="15">
      <c r="B10" s="29" t="s">
        <v>50</v>
      </c>
      <c r="C10" s="18">
        <v>744.060897</v>
      </c>
      <c r="D10" s="18">
        <v>0</v>
      </c>
      <c r="E10" s="18">
        <v>0.000714</v>
      </c>
      <c r="F10" s="18">
        <v>1000</v>
      </c>
      <c r="G10" s="23">
        <f t="shared" si="0"/>
        <v>255.93910300000005</v>
      </c>
    </row>
    <row r="11" spans="2:7" ht="15">
      <c r="B11" s="29" t="s">
        <v>51</v>
      </c>
      <c r="C11" s="18">
        <v>744.061611</v>
      </c>
      <c r="D11" s="18">
        <v>0</v>
      </c>
      <c r="E11" s="18">
        <v>0.000873</v>
      </c>
      <c r="F11" s="18">
        <v>1000</v>
      </c>
      <c r="G11" s="23">
        <f t="shared" si="0"/>
        <v>255.93838900000003</v>
      </c>
    </row>
    <row r="12" spans="2:7" ht="15">
      <c r="B12" s="29" t="s">
        <v>52</v>
      </c>
      <c r="C12" s="18">
        <v>744.062484</v>
      </c>
      <c r="D12" s="18">
        <v>0</v>
      </c>
      <c r="E12" s="18">
        <v>0.001212</v>
      </c>
      <c r="F12" s="18">
        <v>1000</v>
      </c>
      <c r="G12" s="23">
        <f t="shared" si="0"/>
        <v>255.93751599999996</v>
      </c>
    </row>
    <row r="13" spans="2:7" ht="15.75" thickBot="1">
      <c r="B13" s="30" t="s">
        <v>53</v>
      </c>
      <c r="C13" s="9">
        <v>744.063696</v>
      </c>
      <c r="D13" s="9">
        <v>0.636328</v>
      </c>
      <c r="E13" s="9">
        <v>0</v>
      </c>
      <c r="F13" s="18">
        <v>1000</v>
      </c>
      <c r="G13" s="23">
        <f t="shared" si="0"/>
        <v>255.93630399999995</v>
      </c>
    </row>
    <row r="14" spans="2:7" ht="15">
      <c r="B14" s="14"/>
      <c r="C14" s="14"/>
      <c r="D14" s="14"/>
      <c r="E14" s="14"/>
      <c r="F14" s="14"/>
      <c r="G14" s="14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B3:G13"/>
  <sheetViews>
    <sheetView zoomScalePageLayoutView="0" workbookViewId="0" topLeftCell="A4">
      <selection activeCell="K7" sqref="K7"/>
    </sheetView>
  </sheetViews>
  <sheetFormatPr defaultColWidth="9.140625" defaultRowHeight="15"/>
  <cols>
    <col min="2" max="2" width="14.8515625" style="0" customWidth="1"/>
    <col min="3" max="3" width="19.7109375" style="0" customWidth="1"/>
    <col min="4" max="4" width="18.7109375" style="0" customWidth="1"/>
    <col min="5" max="5" width="18.140625" style="0" customWidth="1"/>
    <col min="6" max="6" width="18.7109375" style="0" customWidth="1"/>
    <col min="7" max="7" width="16.140625" style="0" customWidth="1"/>
  </cols>
  <sheetData>
    <row r="3" spans="2:7" ht="15">
      <c r="B3" s="66" t="s">
        <v>45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688.909413</v>
      </c>
      <c r="D7" s="22">
        <v>0</v>
      </c>
      <c r="E7" s="22">
        <v>1.251165</v>
      </c>
      <c r="F7" s="18">
        <v>700</v>
      </c>
      <c r="G7" s="23">
        <f>IF(F7-C7&gt;5,F7-C7,0)</f>
        <v>11.090587000000028</v>
      </c>
    </row>
    <row r="8" spans="2:7" ht="15">
      <c r="B8" s="28" t="s">
        <v>48</v>
      </c>
      <c r="C8" s="18">
        <v>690.160578</v>
      </c>
      <c r="D8" s="18">
        <v>0</v>
      </c>
      <c r="E8" s="18">
        <v>1.253356</v>
      </c>
      <c r="F8" s="18">
        <v>700</v>
      </c>
      <c r="G8" s="23">
        <f aca="true" t="shared" si="0" ref="G8:G13">IF(F8-C8&gt;5,F8-C8,0)</f>
        <v>9.839422000000013</v>
      </c>
    </row>
    <row r="9" spans="2:7" ht="15">
      <c r="B9" s="29" t="s">
        <v>49</v>
      </c>
      <c r="C9" s="18">
        <v>691.413934</v>
      </c>
      <c r="D9" s="18">
        <v>0</v>
      </c>
      <c r="E9" s="18">
        <v>1.350243</v>
      </c>
      <c r="F9" s="18">
        <v>700</v>
      </c>
      <c r="G9" s="23">
        <f t="shared" si="0"/>
        <v>8.58606599999996</v>
      </c>
    </row>
    <row r="10" spans="2:7" ht="15">
      <c r="B10" s="29" t="s">
        <v>50</v>
      </c>
      <c r="C10" s="18">
        <v>692.764177</v>
      </c>
      <c r="D10" s="18">
        <v>0</v>
      </c>
      <c r="E10" s="18">
        <v>1.275318</v>
      </c>
      <c r="F10" s="18">
        <v>700</v>
      </c>
      <c r="G10" s="23">
        <f t="shared" si="0"/>
        <v>7.235822999999982</v>
      </c>
    </row>
    <row r="11" spans="2:7" ht="15">
      <c r="B11" s="29" t="s">
        <v>51</v>
      </c>
      <c r="C11" s="18">
        <v>694.039495</v>
      </c>
      <c r="D11" s="18">
        <v>0</v>
      </c>
      <c r="E11" s="18">
        <v>1.040692</v>
      </c>
      <c r="F11" s="18">
        <v>700</v>
      </c>
      <c r="G11" s="23">
        <f t="shared" si="0"/>
        <v>5.960505000000012</v>
      </c>
    </row>
    <row r="12" spans="2:7" ht="15">
      <c r="B12" s="29" t="s">
        <v>52</v>
      </c>
      <c r="C12" s="18">
        <v>695.080187</v>
      </c>
      <c r="D12" s="18">
        <v>0</v>
      </c>
      <c r="E12" s="18">
        <v>0.000271</v>
      </c>
      <c r="F12" s="18">
        <v>700</v>
      </c>
      <c r="G12" s="23">
        <f t="shared" si="0"/>
        <v>0</v>
      </c>
    </row>
    <row r="13" spans="2:7" ht="15.75" thickBot="1">
      <c r="B13" s="30" t="s">
        <v>53</v>
      </c>
      <c r="C13" s="9">
        <v>695.080458</v>
      </c>
      <c r="D13" s="9">
        <v>0</v>
      </c>
      <c r="E13" s="9">
        <v>6E-06</v>
      </c>
      <c r="F13" s="18">
        <v>700</v>
      </c>
      <c r="G13" s="23">
        <f t="shared" si="0"/>
        <v>0</v>
      </c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421875" style="0" customWidth="1"/>
    <col min="3" max="3" width="22.421875" style="0" customWidth="1"/>
    <col min="4" max="4" width="30.28125" style="0" customWidth="1"/>
    <col min="5" max="5" width="16.7109375" style="0" customWidth="1"/>
    <col min="6" max="6" width="17.28125" style="0" customWidth="1"/>
    <col min="7" max="7" width="14.57421875" style="0" customWidth="1"/>
    <col min="8" max="8" width="14.7109375" style="0" customWidth="1"/>
  </cols>
  <sheetData>
    <row r="3" spans="2:8" ht="15">
      <c r="B3" s="66" t="s">
        <v>26</v>
      </c>
      <c r="C3" s="66"/>
      <c r="D3" s="66"/>
      <c r="E3" s="66"/>
      <c r="F3" s="66"/>
      <c r="G3" s="66"/>
      <c r="H3" s="12"/>
    </row>
    <row r="4" spans="2:8" ht="15.75" thickBot="1">
      <c r="B4" s="14"/>
      <c r="C4" s="14"/>
      <c r="D4" s="14"/>
      <c r="E4" s="14"/>
      <c r="F4" s="14"/>
      <c r="G4" s="19" t="s">
        <v>11</v>
      </c>
      <c r="H4" s="1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80.732929</v>
      </c>
      <c r="D7" s="22">
        <v>0</v>
      </c>
      <c r="E7" s="22">
        <v>0.000201</v>
      </c>
      <c r="F7" s="18">
        <v>420</v>
      </c>
      <c r="G7" s="23">
        <f>IF(ROUND(C7,2)=80.75,0,F7-C7)</f>
        <v>339.267071</v>
      </c>
    </row>
    <row r="8" spans="2:8" ht="15">
      <c r="B8" s="28" t="s">
        <v>48</v>
      </c>
      <c r="C8" s="18">
        <v>80.73313</v>
      </c>
      <c r="D8" s="18">
        <v>0</v>
      </c>
      <c r="E8" s="18">
        <v>0.000184</v>
      </c>
      <c r="F8" s="18">
        <v>420</v>
      </c>
      <c r="G8" s="23">
        <f aca="true" t="shared" si="0" ref="G8:G13">IF(ROUND(C8,2)=80.75,0,F8-C8)</f>
        <v>339.26687</v>
      </c>
      <c r="H8" s="11"/>
    </row>
    <row r="9" spans="2:8" ht="15">
      <c r="B9" s="29" t="s">
        <v>49</v>
      </c>
      <c r="C9" s="18">
        <v>80.733314</v>
      </c>
      <c r="D9" s="18">
        <v>0</v>
      </c>
      <c r="E9" s="18">
        <v>0.000184</v>
      </c>
      <c r="F9" s="18">
        <v>420</v>
      </c>
      <c r="G9" s="23">
        <f t="shared" si="0"/>
        <v>339.266686</v>
      </c>
      <c r="H9" s="11"/>
    </row>
    <row r="10" spans="2:8" ht="15">
      <c r="B10" s="29" t="s">
        <v>50</v>
      </c>
      <c r="C10" s="18">
        <v>80.733498</v>
      </c>
      <c r="D10" s="18">
        <v>0</v>
      </c>
      <c r="E10" s="18">
        <v>0.000184</v>
      </c>
      <c r="F10" s="18">
        <v>420</v>
      </c>
      <c r="G10" s="23">
        <f t="shared" si="0"/>
        <v>339.266502</v>
      </c>
      <c r="H10" s="11"/>
    </row>
    <row r="11" spans="2:8" ht="15">
      <c r="B11" s="29" t="s">
        <v>51</v>
      </c>
      <c r="C11" s="18">
        <v>80.733682</v>
      </c>
      <c r="D11" s="18">
        <v>0</v>
      </c>
      <c r="E11" s="18">
        <v>0.000184</v>
      </c>
      <c r="F11" s="18">
        <v>420</v>
      </c>
      <c r="G11" s="23">
        <f t="shared" si="0"/>
        <v>339.266318</v>
      </c>
      <c r="H11" s="11"/>
    </row>
    <row r="12" spans="2:8" ht="15">
      <c r="B12" s="29" t="s">
        <v>52</v>
      </c>
      <c r="C12" s="18">
        <v>80.733866</v>
      </c>
      <c r="D12" s="18">
        <v>0</v>
      </c>
      <c r="E12" s="18">
        <v>0.000184</v>
      </c>
      <c r="F12" s="18">
        <v>420</v>
      </c>
      <c r="G12" s="23">
        <f t="shared" si="0"/>
        <v>339.26613399999997</v>
      </c>
      <c r="H12" s="11"/>
    </row>
    <row r="13" spans="2:8" ht="15.75" thickBot="1">
      <c r="B13" s="30" t="s">
        <v>53</v>
      </c>
      <c r="C13" s="9">
        <v>80.73405</v>
      </c>
      <c r="D13" s="9">
        <v>0</v>
      </c>
      <c r="E13" s="9">
        <v>0.000199</v>
      </c>
      <c r="F13" s="18">
        <v>420</v>
      </c>
      <c r="G13" s="23">
        <f t="shared" si="0"/>
        <v>339.26595</v>
      </c>
      <c r="H13" s="11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4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140625" style="0" customWidth="1"/>
    <col min="3" max="3" width="14.7109375" style="0" customWidth="1"/>
    <col min="4" max="4" width="17.7109375" style="0" customWidth="1"/>
    <col min="5" max="5" width="16.140625" style="0" customWidth="1"/>
    <col min="6" max="6" width="18.00390625" style="0" customWidth="1"/>
    <col min="7" max="7" width="17.140625" style="0" customWidth="1"/>
  </cols>
  <sheetData>
    <row r="3" spans="2:7" ht="15">
      <c r="B3" s="66" t="s">
        <v>32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6" t="s">
        <v>47</v>
      </c>
      <c r="C7" s="18">
        <v>80.732929</v>
      </c>
      <c r="D7" s="22">
        <v>0</v>
      </c>
      <c r="E7" s="22">
        <v>0.000201</v>
      </c>
      <c r="F7" s="18">
        <v>400</v>
      </c>
      <c r="G7" s="23">
        <f>F7-C7</f>
        <v>319.267071</v>
      </c>
    </row>
    <row r="8" spans="2:7" ht="15">
      <c r="B8" s="6" t="s">
        <v>48</v>
      </c>
      <c r="C8" s="18">
        <v>80.73313</v>
      </c>
      <c r="D8" s="18">
        <v>0</v>
      </c>
      <c r="E8" s="18">
        <v>0.000184</v>
      </c>
      <c r="F8" s="18">
        <v>400</v>
      </c>
      <c r="G8" s="23">
        <f aca="true" t="shared" si="0" ref="G8:G13">F8-C8</f>
        <v>319.26687</v>
      </c>
    </row>
    <row r="9" spans="2:7" ht="15">
      <c r="B9" s="7" t="s">
        <v>49</v>
      </c>
      <c r="C9" s="18">
        <v>80.733314</v>
      </c>
      <c r="D9" s="18">
        <v>0</v>
      </c>
      <c r="E9" s="18">
        <v>0.000184</v>
      </c>
      <c r="F9" s="18">
        <v>400</v>
      </c>
      <c r="G9" s="23">
        <f t="shared" si="0"/>
        <v>319.266686</v>
      </c>
    </row>
    <row r="10" spans="2:7" ht="15">
      <c r="B10" s="7" t="s">
        <v>50</v>
      </c>
      <c r="C10" s="18">
        <v>80.733498</v>
      </c>
      <c r="D10" s="18">
        <v>0</v>
      </c>
      <c r="E10" s="18">
        <v>0.000184</v>
      </c>
      <c r="F10" s="18">
        <v>400</v>
      </c>
      <c r="G10" s="23">
        <f t="shared" si="0"/>
        <v>319.266502</v>
      </c>
    </row>
    <row r="11" spans="2:7" ht="15">
      <c r="B11" s="7" t="s">
        <v>51</v>
      </c>
      <c r="C11" s="18">
        <v>80.733682</v>
      </c>
      <c r="D11" s="18">
        <v>0</v>
      </c>
      <c r="E11" s="18">
        <v>0.000184</v>
      </c>
      <c r="F11" s="18">
        <v>400</v>
      </c>
      <c r="G11" s="23">
        <f t="shared" si="0"/>
        <v>319.266318</v>
      </c>
    </row>
    <row r="12" spans="2:7" ht="15">
      <c r="B12" s="7" t="s">
        <v>52</v>
      </c>
      <c r="C12" s="18">
        <v>80.733866</v>
      </c>
      <c r="D12" s="18">
        <v>0</v>
      </c>
      <c r="E12" s="18">
        <v>0.000184</v>
      </c>
      <c r="F12" s="18">
        <v>400</v>
      </c>
      <c r="G12" s="23">
        <f t="shared" si="0"/>
        <v>319.26613399999997</v>
      </c>
    </row>
    <row r="13" spans="2:7" ht="15.75" thickBot="1">
      <c r="B13" s="8" t="s">
        <v>53</v>
      </c>
      <c r="C13" s="9">
        <v>80.73405</v>
      </c>
      <c r="D13" s="9">
        <v>0</v>
      </c>
      <c r="E13" s="9">
        <v>0.000199</v>
      </c>
      <c r="F13" s="18">
        <v>400</v>
      </c>
      <c r="G13" s="23">
        <f t="shared" si="0"/>
        <v>319.26595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2"/>
  <dimension ref="B3:I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140625" style="0" customWidth="1"/>
    <col min="3" max="3" width="22.00390625" style="0" customWidth="1"/>
    <col min="4" max="4" width="28.8515625" style="0" customWidth="1"/>
    <col min="5" max="5" width="18.28125" style="0" customWidth="1"/>
    <col min="6" max="6" width="13.140625" style="0" customWidth="1"/>
    <col min="7" max="7" width="15.140625" style="0" customWidth="1"/>
  </cols>
  <sheetData>
    <row r="3" spans="2:7" ht="15">
      <c r="B3" s="66" t="s">
        <v>19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765.399324</v>
      </c>
      <c r="D7" s="22">
        <v>0</v>
      </c>
      <c r="E7" s="22">
        <v>0.002164</v>
      </c>
      <c r="F7" s="17">
        <v>1900</v>
      </c>
      <c r="G7" s="23">
        <f>IF(F7-C7&gt;5,F7-C7,0)</f>
        <v>1134.600676</v>
      </c>
    </row>
    <row r="8" spans="2:7" ht="15">
      <c r="B8" s="28" t="s">
        <v>48</v>
      </c>
      <c r="C8" s="18">
        <v>765.401488</v>
      </c>
      <c r="D8" s="18">
        <v>0</v>
      </c>
      <c r="E8" s="18">
        <v>0.002291</v>
      </c>
      <c r="F8" s="17">
        <v>1900</v>
      </c>
      <c r="G8" s="23">
        <f aca="true" t="shared" si="0" ref="G8:G13">IF(F8-C8&gt;5,F8-C8,0)</f>
        <v>1134.598512</v>
      </c>
    </row>
    <row r="9" spans="2:7" ht="15">
      <c r="B9" s="29" t="s">
        <v>49</v>
      </c>
      <c r="C9" s="18">
        <v>765.403779</v>
      </c>
      <c r="D9" s="18">
        <v>0</v>
      </c>
      <c r="E9" s="18">
        <v>0.002313</v>
      </c>
      <c r="F9" s="17">
        <v>1900</v>
      </c>
      <c r="G9" s="23">
        <f t="shared" si="0"/>
        <v>1134.596221</v>
      </c>
    </row>
    <row r="10" spans="2:7" ht="15">
      <c r="B10" s="29" t="s">
        <v>50</v>
      </c>
      <c r="C10" s="18">
        <v>765.406092</v>
      </c>
      <c r="D10" s="18">
        <v>0</v>
      </c>
      <c r="E10" s="18">
        <v>0.00218</v>
      </c>
      <c r="F10" s="17">
        <v>1900</v>
      </c>
      <c r="G10" s="23">
        <f t="shared" si="0"/>
        <v>1134.593908</v>
      </c>
    </row>
    <row r="11" spans="2:7" ht="15">
      <c r="B11" s="29" t="s">
        <v>51</v>
      </c>
      <c r="C11" s="18">
        <v>765.408272</v>
      </c>
      <c r="D11" s="18">
        <v>0</v>
      </c>
      <c r="E11" s="18">
        <v>0.001979</v>
      </c>
      <c r="F11" s="17">
        <v>1900</v>
      </c>
      <c r="G11" s="23">
        <f t="shared" si="0"/>
        <v>1134.5917279999999</v>
      </c>
    </row>
    <row r="12" spans="2:7" ht="15">
      <c r="B12" s="29" t="s">
        <v>52</v>
      </c>
      <c r="C12" s="18">
        <v>765.410251</v>
      </c>
      <c r="D12" s="18">
        <v>0</v>
      </c>
      <c r="E12" s="18">
        <v>0.002413</v>
      </c>
      <c r="F12" s="17">
        <v>1900</v>
      </c>
      <c r="G12" s="23">
        <f t="shared" si="0"/>
        <v>1134.589749</v>
      </c>
    </row>
    <row r="13" spans="2:7" ht="15.75" thickBot="1">
      <c r="B13" s="30" t="s">
        <v>53</v>
      </c>
      <c r="C13" s="9">
        <v>765.412664</v>
      </c>
      <c r="D13" s="9">
        <v>0</v>
      </c>
      <c r="E13" s="9">
        <v>0.002335</v>
      </c>
      <c r="F13" s="17">
        <v>1900</v>
      </c>
      <c r="G13" s="23">
        <f t="shared" si="0"/>
        <v>1134.587336</v>
      </c>
    </row>
    <row r="16" spans="2:9" ht="15">
      <c r="B16" s="67" t="s">
        <v>20</v>
      </c>
      <c r="C16" s="67"/>
      <c r="D16" s="67"/>
      <c r="E16" s="67"/>
      <c r="F16" s="67"/>
      <c r="G16" s="67"/>
      <c r="H16" s="67"/>
      <c r="I16" s="67"/>
    </row>
  </sheetData>
  <sheetProtection/>
  <mergeCells count="2">
    <mergeCell ref="B3:G3"/>
    <mergeCell ref="B16:I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3"/>
  <dimension ref="A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3.7109375" style="0" customWidth="1"/>
    <col min="3" max="3" width="21.140625" style="0" customWidth="1"/>
    <col min="4" max="4" width="27.421875" style="0" customWidth="1"/>
    <col min="5" max="5" width="20.140625" style="0" customWidth="1"/>
    <col min="6" max="6" width="17.57421875" style="14" customWidth="1"/>
    <col min="7" max="7" width="15.140625" style="0" customWidth="1"/>
    <col min="8" max="8" width="15.28125" style="0" customWidth="1"/>
  </cols>
  <sheetData>
    <row r="3" spans="2:8" ht="15">
      <c r="B3" s="66" t="s">
        <v>12</v>
      </c>
      <c r="C3" s="66"/>
      <c r="D3" s="66"/>
      <c r="E3" s="66"/>
      <c r="F3" s="66"/>
      <c r="G3" s="66"/>
      <c r="H3" s="13"/>
    </row>
    <row r="4" spans="1:8" ht="15.75" thickBot="1">
      <c r="A4" s="1"/>
      <c r="B4" s="11"/>
      <c r="C4" s="11"/>
      <c r="D4" s="11"/>
      <c r="E4" s="11"/>
      <c r="G4" s="19" t="s">
        <v>11</v>
      </c>
      <c r="H4" s="11"/>
    </row>
    <row r="5" spans="2:8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13186.150010604</v>
      </c>
      <c r="D7" s="22">
        <v>0</v>
      </c>
      <c r="E7" s="22">
        <v>0.008506</v>
      </c>
      <c r="F7" s="26">
        <f>'[1]Всі_ПСГ'!$F$8</f>
        <v>17050</v>
      </c>
      <c r="G7" s="23">
        <f>IF(F7-C7&gt;5,F7-C7,0)</f>
        <v>3863.8499893959997</v>
      </c>
    </row>
    <row r="8" spans="2:8" ht="15">
      <c r="B8" s="28" t="s">
        <v>48</v>
      </c>
      <c r="C8" s="18">
        <v>13186.158516604</v>
      </c>
      <c r="D8" s="18">
        <v>0</v>
      </c>
      <c r="E8" s="18">
        <v>0.003123</v>
      </c>
      <c r="F8" s="26">
        <f>'[1]Всі_ПСГ'!$F$8</f>
        <v>17050</v>
      </c>
      <c r="G8" s="23">
        <f aca="true" t="shared" si="0" ref="G8:G13">IF(F8-C8&gt;5,F8-C8,0)</f>
        <v>3863.8414833959996</v>
      </c>
      <c r="H8" s="11"/>
    </row>
    <row r="9" spans="2:8" ht="15">
      <c r="B9" s="29" t="s">
        <v>49</v>
      </c>
      <c r="C9" s="18">
        <v>13186.161639604</v>
      </c>
      <c r="D9" s="18">
        <v>0</v>
      </c>
      <c r="E9" s="18">
        <v>0.003108</v>
      </c>
      <c r="F9" s="26">
        <f>'[1]Всі_ПСГ'!$F$8</f>
        <v>17050</v>
      </c>
      <c r="G9" s="23">
        <f t="shared" si="0"/>
        <v>3863.838360395999</v>
      </c>
      <c r="H9" s="11"/>
    </row>
    <row r="10" spans="2:8" ht="15">
      <c r="B10" s="29" t="s">
        <v>50</v>
      </c>
      <c r="C10" s="18">
        <v>13186.164747604</v>
      </c>
      <c r="D10" s="18">
        <v>0</v>
      </c>
      <c r="E10" s="18">
        <v>0.003057</v>
      </c>
      <c r="F10" s="26">
        <f>'[1]Всі_ПСГ'!$F$8</f>
        <v>17050</v>
      </c>
      <c r="G10" s="23">
        <f t="shared" si="0"/>
        <v>3863.835252396</v>
      </c>
      <c r="H10" s="11"/>
    </row>
    <row r="11" spans="2:8" ht="15">
      <c r="B11" s="29" t="s">
        <v>51</v>
      </c>
      <c r="C11" s="18">
        <v>13186.167804604</v>
      </c>
      <c r="D11" s="18">
        <v>0</v>
      </c>
      <c r="E11" s="18">
        <v>0.003168</v>
      </c>
      <c r="F11" s="26">
        <f>'[1]Всі_ПСГ'!$F$8</f>
        <v>17050</v>
      </c>
      <c r="G11" s="23">
        <f t="shared" si="0"/>
        <v>3863.8321953960003</v>
      </c>
      <c r="H11" s="11"/>
    </row>
    <row r="12" spans="2:8" ht="15">
      <c r="B12" s="29" t="s">
        <v>52</v>
      </c>
      <c r="C12" s="18">
        <v>13186.170972604</v>
      </c>
      <c r="D12" s="18">
        <v>0</v>
      </c>
      <c r="E12" s="18">
        <v>0.004568</v>
      </c>
      <c r="F12" s="26">
        <f>'[1]Всі_ПСГ'!$F$8</f>
        <v>17050</v>
      </c>
      <c r="G12" s="23">
        <f t="shared" si="0"/>
        <v>3863.829027395999</v>
      </c>
      <c r="H12" s="11"/>
    </row>
    <row r="13" spans="2:8" ht="15.75" thickBot="1">
      <c r="B13" s="30" t="s">
        <v>53</v>
      </c>
      <c r="C13" s="9">
        <v>13186.175540604</v>
      </c>
      <c r="D13" s="9">
        <v>0</v>
      </c>
      <c r="E13" s="9">
        <v>0.00295</v>
      </c>
      <c r="F13" s="26">
        <f>'[1]Всі_ПСГ'!$F$8</f>
        <v>17050</v>
      </c>
      <c r="G13" s="23">
        <f t="shared" si="0"/>
        <v>3863.8244593960007</v>
      </c>
      <c r="H13" s="11"/>
    </row>
    <row r="15" spans="2:9" ht="15">
      <c r="B15" s="67" t="s">
        <v>14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4"/>
  <dimension ref="B3:J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6.140625" style="0" customWidth="1"/>
    <col min="4" max="4" width="16.8515625" style="0" customWidth="1"/>
    <col min="5" max="5" width="15.28125" style="0" customWidth="1"/>
    <col min="6" max="6" width="16.57421875" style="0" customWidth="1"/>
    <col min="7" max="7" width="16.140625" style="0" customWidth="1"/>
  </cols>
  <sheetData>
    <row r="3" spans="2:7" ht="15">
      <c r="B3" s="66" t="s">
        <v>23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2146.997454</v>
      </c>
      <c r="D7" s="22">
        <v>0</v>
      </c>
      <c r="E7" s="22">
        <v>0.001167</v>
      </c>
      <c r="F7" s="18">
        <v>2150</v>
      </c>
      <c r="G7" s="23">
        <f>IF(F7-C7&gt;5,F7-C7,0)</f>
        <v>0</v>
      </c>
    </row>
    <row r="8" spans="2:7" ht="15">
      <c r="B8" s="28" t="s">
        <v>48</v>
      </c>
      <c r="C8" s="18">
        <v>2146.998621</v>
      </c>
      <c r="D8" s="18">
        <v>0</v>
      </c>
      <c r="E8" s="18">
        <v>0.001707</v>
      </c>
      <c r="F8" s="18">
        <v>2150</v>
      </c>
      <c r="G8" s="23">
        <f aca="true" t="shared" si="0" ref="G8:G13">IF(F8-C8&gt;5,F8-C8,0)</f>
        <v>0</v>
      </c>
    </row>
    <row r="9" spans="2:7" ht="15">
      <c r="B9" s="29" t="s">
        <v>49</v>
      </c>
      <c r="C9" s="18">
        <v>2147.000328</v>
      </c>
      <c r="D9" s="18">
        <v>0</v>
      </c>
      <c r="E9" s="18">
        <v>0.001736</v>
      </c>
      <c r="F9" s="18">
        <v>2150</v>
      </c>
      <c r="G9" s="23">
        <f t="shared" si="0"/>
        <v>0</v>
      </c>
    </row>
    <row r="10" spans="2:7" ht="15">
      <c r="B10" s="29" t="s">
        <v>50</v>
      </c>
      <c r="C10" s="18">
        <v>2147.002064</v>
      </c>
      <c r="D10" s="18">
        <v>0</v>
      </c>
      <c r="E10" s="18">
        <v>0.001251</v>
      </c>
      <c r="F10" s="18">
        <v>2150</v>
      </c>
      <c r="G10" s="23">
        <f t="shared" si="0"/>
        <v>0</v>
      </c>
    </row>
    <row r="11" spans="2:7" ht="15">
      <c r="B11" s="29" t="s">
        <v>51</v>
      </c>
      <c r="C11" s="18">
        <v>2147.003315</v>
      </c>
      <c r="D11" s="18">
        <v>0</v>
      </c>
      <c r="E11" s="18">
        <v>0.00064</v>
      </c>
      <c r="F11" s="18">
        <v>2150</v>
      </c>
      <c r="G11" s="23">
        <f t="shared" si="0"/>
        <v>0</v>
      </c>
    </row>
    <row r="12" spans="2:7" ht="15">
      <c r="B12" s="29" t="s">
        <v>52</v>
      </c>
      <c r="C12" s="18">
        <v>2147.003955</v>
      </c>
      <c r="D12" s="18">
        <v>0</v>
      </c>
      <c r="E12" s="18">
        <v>0.00064</v>
      </c>
      <c r="F12" s="18">
        <v>2150</v>
      </c>
      <c r="G12" s="23">
        <f t="shared" si="0"/>
        <v>0</v>
      </c>
    </row>
    <row r="13" spans="2:7" ht="15.75" thickBot="1">
      <c r="B13" s="30" t="s">
        <v>53</v>
      </c>
      <c r="C13" s="9">
        <v>2147.004595</v>
      </c>
      <c r="D13" s="9">
        <v>0</v>
      </c>
      <c r="E13" s="9">
        <v>0.00064</v>
      </c>
      <c r="F13" s="18">
        <v>2150</v>
      </c>
      <c r="G13" s="23">
        <f t="shared" si="0"/>
        <v>0</v>
      </c>
    </row>
    <row r="16" spans="2:10" ht="15">
      <c r="B16" s="67" t="s">
        <v>24</v>
      </c>
      <c r="C16" s="67"/>
      <c r="D16" s="67"/>
      <c r="E16" s="67"/>
      <c r="F16" s="67"/>
      <c r="G16" s="67"/>
      <c r="H16" s="67"/>
      <c r="I16" s="67"/>
      <c r="J16" s="67"/>
    </row>
  </sheetData>
  <sheetProtection/>
  <mergeCells count="2">
    <mergeCell ref="B3:G3"/>
    <mergeCell ref="B16:J1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05"/>
  <dimension ref="B2:G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57421875" style="0" customWidth="1"/>
    <col min="3" max="3" width="23.57421875" style="0" customWidth="1"/>
    <col min="4" max="4" width="25.57421875" style="0" customWidth="1"/>
    <col min="5" max="5" width="18.57421875" style="0" customWidth="1"/>
    <col min="6" max="6" width="16.57421875" style="0" customWidth="1"/>
    <col min="7" max="7" width="15.57421875" style="0" customWidth="1"/>
  </cols>
  <sheetData>
    <row r="2" spans="2:6" ht="15">
      <c r="B2" s="27"/>
      <c r="C2" s="27"/>
      <c r="D2" s="27"/>
      <c r="E2" s="27"/>
      <c r="F2" s="27"/>
    </row>
    <row r="3" spans="2:7" ht="15">
      <c r="B3" s="66" t="s">
        <v>21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1339.602381</v>
      </c>
      <c r="D7" s="22">
        <v>0</v>
      </c>
      <c r="E7" s="22">
        <v>0.000754</v>
      </c>
      <c r="F7" s="18">
        <v>1920</v>
      </c>
      <c r="G7" s="23">
        <f>IF(F7-C7&gt;5,F7-C7,0)</f>
        <v>580.3976190000001</v>
      </c>
    </row>
    <row r="8" spans="2:7" ht="15">
      <c r="B8" s="28" t="s">
        <v>48</v>
      </c>
      <c r="C8" s="18">
        <v>1339.603136</v>
      </c>
      <c r="D8" s="18">
        <v>0</v>
      </c>
      <c r="E8" s="18">
        <v>0.00072</v>
      </c>
      <c r="F8" s="18">
        <v>1920</v>
      </c>
      <c r="G8" s="23">
        <f aca="true" t="shared" si="0" ref="G8:G13">IF(F8-C8&gt;5,F8-C8,0)</f>
        <v>580.396864</v>
      </c>
    </row>
    <row r="9" spans="2:7" ht="15">
      <c r="B9" s="29" t="s">
        <v>49</v>
      </c>
      <c r="C9" s="18">
        <v>1339.603856</v>
      </c>
      <c r="D9" s="18">
        <v>0</v>
      </c>
      <c r="E9" s="18">
        <v>0.000725</v>
      </c>
      <c r="F9" s="18">
        <v>1920</v>
      </c>
      <c r="G9" s="23">
        <f t="shared" si="0"/>
        <v>580.396144</v>
      </c>
    </row>
    <row r="10" spans="2:7" ht="15">
      <c r="B10" s="29" t="s">
        <v>50</v>
      </c>
      <c r="C10" s="18">
        <v>1339.604581</v>
      </c>
      <c r="D10" s="18">
        <v>0</v>
      </c>
      <c r="E10" s="18">
        <v>0.00072</v>
      </c>
      <c r="F10" s="18">
        <v>1920</v>
      </c>
      <c r="G10" s="23">
        <f t="shared" si="0"/>
        <v>580.395419</v>
      </c>
    </row>
    <row r="11" spans="2:7" ht="15">
      <c r="B11" s="29" t="s">
        <v>51</v>
      </c>
      <c r="C11" s="18">
        <v>1339.605301</v>
      </c>
      <c r="D11" s="18">
        <v>0</v>
      </c>
      <c r="E11" s="18">
        <v>0.015742</v>
      </c>
      <c r="F11" s="18">
        <v>1920</v>
      </c>
      <c r="G11" s="23">
        <f t="shared" si="0"/>
        <v>580.394699</v>
      </c>
    </row>
    <row r="12" spans="2:7" ht="15">
      <c r="B12" s="29" t="s">
        <v>52</v>
      </c>
      <c r="C12" s="18">
        <v>1339.621043</v>
      </c>
      <c r="D12" s="18">
        <v>0</v>
      </c>
      <c r="E12" s="18">
        <v>0.00963</v>
      </c>
      <c r="F12" s="18">
        <v>1920</v>
      </c>
      <c r="G12" s="23">
        <f t="shared" si="0"/>
        <v>580.3789569999999</v>
      </c>
    </row>
    <row r="13" spans="2:7" ht="15.75" thickBot="1">
      <c r="B13" s="30" t="s">
        <v>53</v>
      </c>
      <c r="C13" s="9">
        <v>1339.630673</v>
      </c>
      <c r="D13" s="9">
        <v>0</v>
      </c>
      <c r="E13" s="9">
        <v>0.020139</v>
      </c>
      <c r="F13" s="18">
        <v>1920</v>
      </c>
      <c r="G13" s="23">
        <f t="shared" si="0"/>
        <v>580.3693270000001</v>
      </c>
    </row>
    <row r="14" spans="2:6" ht="15">
      <c r="B14" s="27"/>
      <c r="C14" s="27"/>
      <c r="D14" s="27"/>
      <c r="E14" s="27"/>
      <c r="F14" s="27"/>
    </row>
    <row r="15" spans="2:6" ht="15">
      <c r="B15" s="27"/>
      <c r="C15" s="27"/>
      <c r="D15" s="27"/>
      <c r="E15" s="27"/>
      <c r="F15" s="27"/>
    </row>
    <row r="16" spans="2:6" ht="15">
      <c r="B16" s="27"/>
      <c r="C16" s="27"/>
      <c r="D16" s="27"/>
      <c r="E16" s="27"/>
      <c r="F16" s="27"/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6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28125" style="0" customWidth="1"/>
    <col min="3" max="3" width="16.421875" style="0" customWidth="1"/>
    <col min="4" max="4" width="15.57421875" style="0" customWidth="1"/>
    <col min="5" max="5" width="17.140625" style="0" customWidth="1"/>
    <col min="6" max="6" width="18.8515625" style="0" customWidth="1"/>
    <col min="7" max="7" width="16.28125" style="0" customWidth="1"/>
  </cols>
  <sheetData>
    <row r="3" spans="2:7" ht="15">
      <c r="B3" s="66" t="s">
        <v>25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2260.081214</v>
      </c>
      <c r="D7" s="22">
        <v>0</v>
      </c>
      <c r="E7" s="22">
        <v>4.080891</v>
      </c>
      <c r="F7" s="18">
        <v>2300</v>
      </c>
      <c r="G7" s="23">
        <f aca="true" t="shared" si="0" ref="G7:G13">IF(F7-C7&gt;3,F7-C7,0)</f>
        <v>39.91878600000018</v>
      </c>
    </row>
    <row r="8" spans="2:7" ht="15">
      <c r="B8" s="28" t="s">
        <v>48</v>
      </c>
      <c r="C8" s="18">
        <v>2264.162105</v>
      </c>
      <c r="D8" s="18">
        <v>0</v>
      </c>
      <c r="E8" s="18">
        <v>5.105547</v>
      </c>
      <c r="F8" s="18">
        <v>2300</v>
      </c>
      <c r="G8" s="23">
        <f t="shared" si="0"/>
        <v>35.83789500000012</v>
      </c>
    </row>
    <row r="9" spans="2:7" ht="15">
      <c r="B9" s="29" t="s">
        <v>49</v>
      </c>
      <c r="C9" s="18">
        <v>2269.267652</v>
      </c>
      <c r="D9" s="18">
        <v>0</v>
      </c>
      <c r="E9" s="18">
        <v>4.974981</v>
      </c>
      <c r="F9" s="18">
        <v>2300</v>
      </c>
      <c r="G9" s="23">
        <f t="shared" si="0"/>
        <v>30.732348</v>
      </c>
    </row>
    <row r="10" spans="2:7" ht="15">
      <c r="B10" s="29" t="s">
        <v>50</v>
      </c>
      <c r="C10" s="18">
        <v>2274.242633</v>
      </c>
      <c r="D10" s="18">
        <v>0</v>
      </c>
      <c r="E10" s="18">
        <v>9.040977</v>
      </c>
      <c r="F10" s="18">
        <v>2300</v>
      </c>
      <c r="G10" s="23">
        <f t="shared" si="0"/>
        <v>25.75736700000016</v>
      </c>
    </row>
    <row r="11" spans="2:7" ht="15">
      <c r="B11" s="29" t="s">
        <v>51</v>
      </c>
      <c r="C11" s="18">
        <v>2283.28361</v>
      </c>
      <c r="D11" s="18">
        <v>0</v>
      </c>
      <c r="E11" s="18">
        <v>8.981809</v>
      </c>
      <c r="F11" s="18">
        <v>2300</v>
      </c>
      <c r="G11" s="23">
        <f t="shared" si="0"/>
        <v>16.716390000000047</v>
      </c>
    </row>
    <row r="12" spans="2:7" ht="15">
      <c r="B12" s="29" t="s">
        <v>52</v>
      </c>
      <c r="C12" s="18">
        <v>2292.265419</v>
      </c>
      <c r="D12" s="18">
        <v>0</v>
      </c>
      <c r="E12" s="18">
        <v>5.067712</v>
      </c>
      <c r="F12" s="18">
        <v>2300</v>
      </c>
      <c r="G12" s="23">
        <f t="shared" si="0"/>
        <v>7.734581000000162</v>
      </c>
    </row>
    <row r="13" spans="2:7" ht="15.75" thickBot="1">
      <c r="B13" s="30" t="s">
        <v>53</v>
      </c>
      <c r="C13" s="9">
        <v>2297.333131</v>
      </c>
      <c r="D13" s="9">
        <v>0</v>
      </c>
      <c r="E13" s="9">
        <v>0.007501</v>
      </c>
      <c r="F13" s="18">
        <v>2300</v>
      </c>
      <c r="G13" s="23">
        <f t="shared" si="0"/>
        <v>0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7"/>
  <dimension ref="B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9.28125" style="0" customWidth="1"/>
    <col min="3" max="3" width="20.140625" style="0" customWidth="1"/>
    <col min="4" max="4" width="17.7109375" style="0" customWidth="1"/>
    <col min="5" max="5" width="17.57421875" style="0" customWidth="1"/>
    <col min="6" max="6" width="18.421875" style="0" customWidth="1"/>
    <col min="7" max="7" width="14.8515625" style="0" customWidth="1"/>
  </cols>
  <sheetData>
    <row r="3" spans="2:7" ht="15">
      <c r="B3" s="66" t="s">
        <v>29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6.044809</v>
      </c>
      <c r="D7" s="22">
        <v>0</v>
      </c>
      <c r="E7" s="22">
        <v>0.000153</v>
      </c>
      <c r="F7" s="18">
        <v>310</v>
      </c>
      <c r="G7" s="23">
        <f>IF(ROUND(C7,2)=6.05,0,F7-C7)</f>
        <v>303.955191</v>
      </c>
    </row>
    <row r="8" spans="2:7" ht="15">
      <c r="B8" s="28" t="s">
        <v>48</v>
      </c>
      <c r="C8" s="18">
        <v>6.044962</v>
      </c>
      <c r="D8" s="18">
        <v>0</v>
      </c>
      <c r="E8" s="18">
        <v>8.1E-05</v>
      </c>
      <c r="F8" s="18">
        <v>310</v>
      </c>
      <c r="G8" s="23">
        <f aca="true" t="shared" si="0" ref="G8:G13">IF(ROUND(C8,2)=6.05,0,F8-C8)</f>
        <v>303.955038</v>
      </c>
    </row>
    <row r="9" spans="2:7" ht="15">
      <c r="B9" s="29" t="s">
        <v>49</v>
      </c>
      <c r="C9" s="18">
        <v>6.045043</v>
      </c>
      <c r="D9" s="18">
        <v>0</v>
      </c>
      <c r="E9" s="18">
        <v>8.1E-05</v>
      </c>
      <c r="F9" s="18">
        <v>310</v>
      </c>
      <c r="G9" s="23">
        <f t="shared" si="0"/>
        <v>0</v>
      </c>
    </row>
    <row r="10" spans="2:7" ht="15">
      <c r="B10" s="29" t="s">
        <v>50</v>
      </c>
      <c r="C10" s="18">
        <v>6.045124</v>
      </c>
      <c r="D10" s="18">
        <v>0</v>
      </c>
      <c r="E10" s="18">
        <v>8.1E-05</v>
      </c>
      <c r="F10" s="18">
        <v>310</v>
      </c>
      <c r="G10" s="23">
        <f t="shared" si="0"/>
        <v>0</v>
      </c>
    </row>
    <row r="11" spans="2:7" ht="15">
      <c r="B11" s="29" t="s">
        <v>51</v>
      </c>
      <c r="C11" s="18">
        <v>6.045205</v>
      </c>
      <c r="D11" s="18">
        <v>0</v>
      </c>
      <c r="E11" s="18">
        <v>7.5E-05</v>
      </c>
      <c r="F11" s="18">
        <v>310</v>
      </c>
      <c r="G11" s="23">
        <f t="shared" si="0"/>
        <v>0</v>
      </c>
    </row>
    <row r="12" spans="2:7" ht="15">
      <c r="B12" s="29" t="s">
        <v>52</v>
      </c>
      <c r="C12" s="18">
        <v>6.04528</v>
      </c>
      <c r="D12" s="18">
        <v>0</v>
      </c>
      <c r="E12" s="18">
        <v>8.7E-05</v>
      </c>
      <c r="F12" s="18">
        <v>310</v>
      </c>
      <c r="G12" s="23">
        <f t="shared" si="0"/>
        <v>0</v>
      </c>
    </row>
    <row r="13" spans="2:7" ht="15.75" thickBot="1">
      <c r="B13" s="30" t="s">
        <v>53</v>
      </c>
      <c r="C13" s="9">
        <v>6.045367</v>
      </c>
      <c r="D13" s="9">
        <v>0</v>
      </c>
      <c r="E13" s="9">
        <v>8.1E-05</v>
      </c>
      <c r="F13" s="18">
        <v>310</v>
      </c>
      <c r="G13" s="23">
        <f t="shared" si="0"/>
        <v>0</v>
      </c>
    </row>
    <row r="15" spans="2:9" ht="15">
      <c r="B15" s="67" t="s">
        <v>30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8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3.7109375" style="0" customWidth="1"/>
    <col min="4" max="4" width="17.00390625" style="0" customWidth="1"/>
    <col min="5" max="5" width="19.140625" style="0" customWidth="1"/>
    <col min="6" max="6" width="19.7109375" style="0" customWidth="1"/>
    <col min="7" max="7" width="23.421875" style="0" customWidth="1"/>
  </cols>
  <sheetData>
    <row r="3" spans="2:8" ht="15">
      <c r="B3" s="68" t="s">
        <v>31</v>
      </c>
      <c r="C3" s="68"/>
      <c r="D3" s="68"/>
      <c r="E3" s="68"/>
      <c r="F3" s="68"/>
      <c r="G3" s="68"/>
      <c r="H3" s="68"/>
    </row>
    <row r="4" spans="2:8" ht="15.75" thickBot="1">
      <c r="B4" s="14"/>
      <c r="C4" s="14"/>
      <c r="D4" s="14"/>
      <c r="E4" s="14"/>
      <c r="F4" s="14"/>
      <c r="G4" s="19" t="s">
        <v>11</v>
      </c>
      <c r="H4" s="3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32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32"/>
    </row>
    <row r="7" spans="2:8" ht="15">
      <c r="B7" s="28" t="s">
        <v>47</v>
      </c>
      <c r="C7" s="18">
        <v>1402.486026</v>
      </c>
      <c r="D7" s="22">
        <v>0</v>
      </c>
      <c r="E7" s="22">
        <v>3.090813</v>
      </c>
      <c r="F7" s="18">
        <v>1500</v>
      </c>
      <c r="G7" s="23">
        <f>IF(F7-C7&gt;5,F7-C7,0)</f>
        <v>97.51397399999996</v>
      </c>
      <c r="H7" s="32"/>
    </row>
    <row r="8" spans="2:8" ht="15">
      <c r="B8" s="28" t="s">
        <v>48</v>
      </c>
      <c r="C8" s="18">
        <v>1405.576839</v>
      </c>
      <c r="D8" s="18">
        <v>0</v>
      </c>
      <c r="E8" s="18">
        <v>2.93978</v>
      </c>
      <c r="F8" s="18">
        <v>1500</v>
      </c>
      <c r="G8" s="23">
        <f aca="true" t="shared" si="0" ref="G8:G13">IF(F8-C8&gt;5,F8-C8,0)</f>
        <v>94.42316099999994</v>
      </c>
      <c r="H8" s="32"/>
    </row>
    <row r="9" spans="2:8" ht="15">
      <c r="B9" s="29" t="s">
        <v>49</v>
      </c>
      <c r="C9" s="18">
        <v>1408.516619</v>
      </c>
      <c r="D9" s="18">
        <v>0</v>
      </c>
      <c r="E9" s="18">
        <v>3.124376</v>
      </c>
      <c r="F9" s="18">
        <v>1500</v>
      </c>
      <c r="G9" s="23">
        <f t="shared" si="0"/>
        <v>91.48338100000001</v>
      </c>
      <c r="H9" s="32"/>
    </row>
    <row r="10" spans="2:8" ht="15">
      <c r="B10" s="29" t="s">
        <v>50</v>
      </c>
      <c r="C10" s="18">
        <v>1411.640995</v>
      </c>
      <c r="D10" s="18">
        <v>0</v>
      </c>
      <c r="E10" s="18">
        <v>5.775434</v>
      </c>
      <c r="F10" s="18">
        <v>1500</v>
      </c>
      <c r="G10" s="23">
        <f t="shared" si="0"/>
        <v>88.35900500000002</v>
      </c>
      <c r="H10" s="32"/>
    </row>
    <row r="11" spans="2:8" ht="15">
      <c r="B11" s="29" t="s">
        <v>51</v>
      </c>
      <c r="C11" s="18">
        <v>1417.416429</v>
      </c>
      <c r="D11" s="18">
        <v>0</v>
      </c>
      <c r="E11" s="18">
        <v>7.39631</v>
      </c>
      <c r="F11" s="18">
        <v>1500</v>
      </c>
      <c r="G11" s="23">
        <f t="shared" si="0"/>
        <v>82.58357099999989</v>
      </c>
      <c r="H11" s="32"/>
    </row>
    <row r="12" spans="2:7" ht="15">
      <c r="B12" s="29" t="s">
        <v>52</v>
      </c>
      <c r="C12" s="18">
        <v>1424.812739</v>
      </c>
      <c r="D12" s="18">
        <v>0</v>
      </c>
      <c r="E12" s="18">
        <v>6.936933</v>
      </c>
      <c r="F12" s="18">
        <v>1500</v>
      </c>
      <c r="G12" s="23">
        <f t="shared" si="0"/>
        <v>75.18726100000003</v>
      </c>
    </row>
    <row r="13" spans="2:7" ht="15.75" thickBot="1">
      <c r="B13" s="30" t="s">
        <v>53</v>
      </c>
      <c r="C13" s="9">
        <v>1431.749672</v>
      </c>
      <c r="D13" s="9">
        <v>0</v>
      </c>
      <c r="E13" s="9">
        <v>3.549309</v>
      </c>
      <c r="F13" s="18">
        <v>1500</v>
      </c>
      <c r="G13" s="23">
        <f t="shared" si="0"/>
        <v>68.25032800000008</v>
      </c>
    </row>
  </sheetData>
  <sheetProtection/>
  <mergeCells count="1">
    <mergeCell ref="B3:H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09"/>
  <dimension ref="B3:I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4.57421875" style="0" customWidth="1"/>
    <col min="3" max="3" width="22.7109375" style="0" customWidth="1"/>
    <col min="4" max="4" width="29.421875" style="0" customWidth="1"/>
    <col min="5" max="5" width="16.00390625" style="0" customWidth="1"/>
    <col min="6" max="6" width="15.57421875" style="0" customWidth="1"/>
    <col min="7" max="7" width="12.7109375" style="0" customWidth="1"/>
  </cols>
  <sheetData>
    <row r="3" spans="2:9" ht="15">
      <c r="B3" s="66" t="s">
        <v>28</v>
      </c>
      <c r="C3" s="66"/>
      <c r="D3" s="66"/>
      <c r="E3" s="66"/>
      <c r="F3" s="66"/>
      <c r="G3" s="66"/>
      <c r="H3" s="10"/>
      <c r="I3" s="10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908.505536</v>
      </c>
      <c r="D7" s="22">
        <v>0</v>
      </c>
      <c r="E7" s="22">
        <v>0.001114</v>
      </c>
      <c r="F7" s="18">
        <v>1300</v>
      </c>
      <c r="G7" s="23">
        <f>IF(F7-C7&gt;5,F7-C7,0)</f>
        <v>391.494464</v>
      </c>
    </row>
    <row r="8" spans="2:7" ht="15">
      <c r="B8" s="28" t="s">
        <v>48</v>
      </c>
      <c r="C8" s="18">
        <v>908.50665</v>
      </c>
      <c r="D8" s="18">
        <v>0</v>
      </c>
      <c r="E8" s="18">
        <v>2.6E-05</v>
      </c>
      <c r="F8" s="18">
        <v>1300</v>
      </c>
      <c r="G8" s="23">
        <f aca="true" t="shared" si="0" ref="G8:G13">IF(F8-C8&gt;5,F8-C8,0)</f>
        <v>391.49334999999996</v>
      </c>
    </row>
    <row r="9" spans="2:7" ht="15">
      <c r="B9" s="29" t="s">
        <v>49</v>
      </c>
      <c r="C9" s="18">
        <v>908.506676</v>
      </c>
      <c r="D9" s="18">
        <v>0</v>
      </c>
      <c r="E9" s="18">
        <v>2.6E-05</v>
      </c>
      <c r="F9" s="18">
        <v>1300</v>
      </c>
      <c r="G9" s="23">
        <f t="shared" si="0"/>
        <v>391.49332400000003</v>
      </c>
    </row>
    <row r="10" spans="2:7" ht="15">
      <c r="B10" s="29" t="s">
        <v>50</v>
      </c>
      <c r="C10" s="18">
        <v>908.506702</v>
      </c>
      <c r="D10" s="18">
        <v>0</v>
      </c>
      <c r="E10" s="18">
        <v>0.000386</v>
      </c>
      <c r="F10" s="18">
        <v>1300</v>
      </c>
      <c r="G10" s="23">
        <f t="shared" si="0"/>
        <v>391.493298</v>
      </c>
    </row>
    <row r="11" spans="2:7" ht="15">
      <c r="B11" s="29" t="s">
        <v>51</v>
      </c>
      <c r="C11" s="18">
        <v>908.507088</v>
      </c>
      <c r="D11" s="18">
        <v>0</v>
      </c>
      <c r="E11" s="18">
        <v>0.000541</v>
      </c>
      <c r="F11" s="18">
        <v>1300</v>
      </c>
      <c r="G11" s="23">
        <f t="shared" si="0"/>
        <v>391.49291200000005</v>
      </c>
    </row>
    <row r="12" spans="2:7" ht="15">
      <c r="B12" s="29" t="s">
        <v>52</v>
      </c>
      <c r="C12" s="18">
        <v>908.507629</v>
      </c>
      <c r="D12" s="18">
        <v>0</v>
      </c>
      <c r="E12" s="18">
        <v>0.000176</v>
      </c>
      <c r="F12" s="18">
        <v>1300</v>
      </c>
      <c r="G12" s="23">
        <f t="shared" si="0"/>
        <v>391.49237100000005</v>
      </c>
    </row>
    <row r="13" spans="2:7" ht="15.75" thickBot="1">
      <c r="B13" s="30" t="s">
        <v>53</v>
      </c>
      <c r="C13" s="9">
        <v>908.507805</v>
      </c>
      <c r="D13" s="9">
        <v>0</v>
      </c>
      <c r="E13" s="9">
        <v>0.000119</v>
      </c>
      <c r="F13" s="18">
        <v>1300</v>
      </c>
      <c r="G13" s="23">
        <f t="shared" si="0"/>
        <v>391.49219500000004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Балюк Роман Алексеевич</dc:creator>
  <cp:keywords/>
  <dc:description/>
  <cp:lastModifiedBy>Балюк Роман Алексеевич</cp:lastModifiedBy>
  <dcterms:created xsi:type="dcterms:W3CDTF">2014-05-12T11:32:09Z</dcterms:created>
  <dcterms:modified xsi:type="dcterms:W3CDTF">2020-11-30T14:26:16Z</dcterms:modified>
  <cp:category/>
  <cp:version/>
  <cp:contentType/>
  <cp:contentStatus/>
</cp:coreProperties>
</file>