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All UGS" sheetId="1" r:id="rId1"/>
    <sheet name="UGS Uhersko" sheetId="2" r:id="rId2"/>
    <sheet name="UGS Bilche-Volitsko Uhersko" sheetId="3" r:id="rId3"/>
    <sheet name="UGS Dashavske" sheetId="4" r:id="rId4"/>
    <sheet name="UGS Oparske" sheetId="5" r:id="rId5"/>
    <sheet name="UGS Bogordchanske" sheetId="6" r:id="rId6"/>
    <sheet name="UGS Olushivske" sheetId="7" r:id="rId7"/>
    <sheet name="UGS Mryn" sheetId="8" r:id="rId8"/>
    <sheet name="UGS Solohivske" sheetId="9" r:id="rId9"/>
    <sheet name="UGS Proletarske" sheetId="10" r:id="rId10"/>
    <sheet name="UGS Kehychivske" sheetId="11" r:id="rId11"/>
    <sheet name="UGS Krasnopopivske" sheetId="12" r:id="rId12"/>
    <sheet name="UGS Verhunske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<sst xmlns="http://schemas.openxmlformats.org/spreadsheetml/2006/main" count="211" uniqueCount="54">
  <si>
    <t>Facility</t>
  </si>
  <si>
    <t>Storage capacity</t>
  </si>
  <si>
    <t>including:</t>
  </si>
  <si>
    <t>Active gas of long-term storage</t>
  </si>
  <si>
    <t>Injection</t>
  </si>
  <si>
    <t>Free capacity</t>
  </si>
  <si>
    <t>Facility status</t>
  </si>
  <si>
    <t>UGS Uherske (XIV-XV)</t>
  </si>
  <si>
    <t>UGS Bilche-Volytsko-Uherske</t>
  </si>
  <si>
    <t>UGS Proletarske</t>
  </si>
  <si>
    <t>* Vergunske UGS is located in the territory temporarily out of Ukraine's control</t>
  </si>
  <si>
    <t>(mcm at 20°С)</t>
  </si>
  <si>
    <t>Operative information about Bilche-Volitsko-Uherske UGS</t>
  </si>
  <si>
    <t>Totally:</t>
  </si>
  <si>
    <t>* The volume of gas storage is shown without taking into account the active gas of long-term storage - 3700 million cubic meters</t>
  </si>
  <si>
    <t>Data</t>
  </si>
  <si>
    <t>Storage*</t>
  </si>
  <si>
    <t>Withdrawal</t>
  </si>
  <si>
    <t>Technical capacity</t>
  </si>
  <si>
    <t>Operative information about Uherske UGS</t>
  </si>
  <si>
    <t>* The volume of gas storage is shown without taking into account the active gas of long-term storage - 250 million cubic meters</t>
  </si>
  <si>
    <t>Operative information about Oparske UGS</t>
  </si>
  <si>
    <t>Storage</t>
  </si>
  <si>
    <t>Operative information about Dashavske UGS</t>
  </si>
  <si>
    <t>* The volume of gas storage is shown without taking into account the active gas of long-term storage - 622 million cubic meters</t>
  </si>
  <si>
    <t>Operative information about Bogordchaske UGS</t>
  </si>
  <si>
    <t>Operative information about Krasnopopivske UGS</t>
  </si>
  <si>
    <t>Operative information about Proletarske UGS</t>
  </si>
  <si>
    <t>Operative information about Solohivske UGS</t>
  </si>
  <si>
    <t>Operative information about Olushivske UGS</t>
  </si>
  <si>
    <t>* The volume of gas storage is shown without taking into account the active gas of long-term storage - 90 million cubic meters</t>
  </si>
  <si>
    <t>Operative information about Mrynske UGS</t>
  </si>
  <si>
    <t>Operational data on the Vergun UGS</t>
  </si>
  <si>
    <t>It is not planned to inject / extract gas into / from the UGS</t>
  </si>
  <si>
    <t xml:space="preserve">Technologically active gas </t>
  </si>
  <si>
    <t>Projected capacity (working (gas) volume)</t>
  </si>
  <si>
    <t>UGS Dashavske</t>
  </si>
  <si>
    <t>UGS Oparske</t>
  </si>
  <si>
    <t>UGS Bohorodchanske</t>
  </si>
  <si>
    <t>UGS Olyshivske</t>
  </si>
  <si>
    <t>UGS Mrynske</t>
  </si>
  <si>
    <t>UGS Solokhivske</t>
  </si>
  <si>
    <t>UGS Kehychivske</t>
  </si>
  <si>
    <t>UGS Verhunske*</t>
  </si>
  <si>
    <t>UGS Krasnopopivske</t>
  </si>
  <si>
    <t>Operative information about UGS Kehychivske</t>
  </si>
  <si>
    <t>Operational data of interaction between JSC "Ukrtransgaz" and LLC "Operator of GTS of Ukraine" for  18.09.2020</t>
  </si>
  <si>
    <t>18.09.2020</t>
  </si>
  <si>
    <t>17.09.2020</t>
  </si>
  <si>
    <t>16.09.2020</t>
  </si>
  <si>
    <t>15.09.2020</t>
  </si>
  <si>
    <t>14.09.2020</t>
  </si>
  <si>
    <t>13.09.2020</t>
  </si>
  <si>
    <t>12.09.2020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</si>
</sst>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8" fillId="0" borderId="17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8" fillId="0" borderId="21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7" fillId="0" borderId="28" xfId="0" applyFont="1" applyBorder="1" applyAlignment="1">
      <alignment/>
    </xf>
    <xf numFmtId="0" fontId="0" fillId="0" borderId="0" xfId="0" applyAlignment="1">
      <alignment/>
    </xf>
    <xf numFmtId="2" fontId="28" fillId="0" borderId="27" xfId="0" applyNumberFormat="1" applyFont="1" applyBorder="1" applyAlignment="1">
      <alignment horizontal="center"/>
    </xf>
    <xf numFmtId="2" fontId="28" fillId="0" borderId="17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8" fillId="0" borderId="31" xfId="0" applyFont="1" applyBorder="1" applyAlignment="1">
      <alignment horizontal="center"/>
    </xf>
    <xf numFmtId="0" fontId="38" fillId="0" borderId="33" xfId="0" applyFont="1" applyBorder="1" applyAlignment="1">
      <alignment vertical="center" wrapText="1"/>
    </xf>
    <xf numFmtId="0" fontId="0" fillId="0" borderId="34" xfId="0" applyBorder="1" applyAlignment="1">
      <alignment/>
    </xf>
    <xf numFmtId="0" fontId="0" fillId="0" borderId="0" xfId="0" applyAlignment="1">
      <alignment/>
    </xf>
    <xf numFmtId="0" fontId="37" fillId="0" borderId="28" xfId="0" applyFont="1" applyBorder="1" applyAlignment="1">
      <alignment wrapText="1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/>
    </xf>
    <xf numFmtId="2" fontId="28" fillId="0" borderId="37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9" xfId="0" applyFont="1" applyBorder="1" applyAlignment="1">
      <alignment horizontal="center" vertical="center" wrapText="1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42" xfId="0" applyFont="1" applyFill="1" applyBorder="1" applyAlignment="1">
      <alignment/>
    </xf>
    <xf numFmtId="0" fontId="28" fillId="0" borderId="40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8" fillId="0" borderId="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A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37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6" t="s">
        <v>46</v>
      </c>
      <c r="C3" s="56"/>
      <c r="D3" s="56"/>
      <c r="E3" s="56"/>
      <c r="F3" s="56"/>
      <c r="G3" s="56"/>
      <c r="H3" s="56"/>
      <c r="I3" s="56"/>
      <c r="J3" s="56"/>
      <c r="K3" s="56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 t="s">
        <v>11</v>
      </c>
    </row>
    <row r="6" spans="2:9" s="41" customFormat="1" ht="15">
      <c r="B6" s="57" t="s">
        <v>0</v>
      </c>
      <c r="C6" s="59" t="s">
        <v>1</v>
      </c>
      <c r="D6" s="61" t="s">
        <v>2</v>
      </c>
      <c r="E6" s="61"/>
      <c r="F6" s="62" t="s">
        <v>4</v>
      </c>
      <c r="G6" s="62" t="s">
        <v>17</v>
      </c>
      <c r="H6" s="62" t="s">
        <v>35</v>
      </c>
      <c r="I6" s="64" t="s">
        <v>6</v>
      </c>
    </row>
    <row r="7" spans="2:9" ht="45.75" thickBot="1">
      <c r="B7" s="58"/>
      <c r="C7" s="60"/>
      <c r="D7" s="42" t="s">
        <v>3</v>
      </c>
      <c r="E7" s="43" t="s">
        <v>34</v>
      </c>
      <c r="F7" s="63"/>
      <c r="G7" s="63"/>
      <c r="H7" s="63"/>
      <c r="I7" s="65"/>
    </row>
    <row r="8" spans="1:9" ht="15.75" thickBot="1">
      <c r="A8" s="50"/>
      <c r="B8" s="4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1:9" ht="15">
      <c r="A9" s="50"/>
      <c r="B9" s="49" t="s">
        <v>7</v>
      </c>
      <c r="C9" s="45">
        <f>E9+D9</f>
        <v>867.034646</v>
      </c>
      <c r="D9" s="17">
        <v>250</v>
      </c>
      <c r="E9" s="17">
        <f>'UGS Uhersko'!C7</f>
        <v>617.034646</v>
      </c>
      <c r="F9" s="17">
        <f>'UGS Uhersko'!D7</f>
        <v>11.321794</v>
      </c>
      <c r="G9" s="17">
        <f>'UGS Uhersko'!E7</f>
        <v>0</v>
      </c>
      <c r="H9" s="17">
        <v>1900</v>
      </c>
      <c r="I9" s="36" t="str">
        <f>IF(H9-C9&lt;5,"UGS is fully loaded"," ")</f>
        <v> </v>
      </c>
    </row>
    <row r="10" spans="1:9" ht="15">
      <c r="A10" s="50"/>
      <c r="B10" s="49" t="s">
        <v>8</v>
      </c>
      <c r="C10" s="45">
        <f aca="true" t="shared" si="0" ref="C10:C19">E10+D10</f>
        <v>16110.981592604</v>
      </c>
      <c r="D10" s="18">
        <v>3700</v>
      </c>
      <c r="E10" s="18">
        <f>'UGS Bilche-Volitsko Uhersko'!C7</f>
        <v>12410.981592604</v>
      </c>
      <c r="F10" s="18">
        <f>'UGS Bilche-Volitsko Uhersko'!D7</f>
        <v>45.15444</v>
      </c>
      <c r="G10" s="18">
        <f>'UGS Bilche-Volitsko Uhersko'!E7</f>
        <v>0.000426</v>
      </c>
      <c r="H10" s="17">
        <v>17050</v>
      </c>
      <c r="I10" s="36" t="str">
        <f>IF(H10-C10&lt;5,"UGS is fully loaded"," ")</f>
        <v> </v>
      </c>
    </row>
    <row r="11" spans="1:9" ht="15">
      <c r="A11" s="50"/>
      <c r="B11" s="49" t="s">
        <v>36</v>
      </c>
      <c r="C11" s="45">
        <f t="shared" si="0"/>
        <v>2769.079443</v>
      </c>
      <c r="D11" s="18">
        <v>622</v>
      </c>
      <c r="E11" s="18">
        <f>'UGS Dashavske'!C7</f>
        <v>2147.079443</v>
      </c>
      <c r="F11" s="18">
        <f>'UGS Dashavske'!D7</f>
        <v>0</v>
      </c>
      <c r="G11" s="18">
        <f>'UGS Dashavske'!E7</f>
        <v>0.011299</v>
      </c>
      <c r="H11" s="18">
        <v>2150</v>
      </c>
      <c r="I11" s="36" t="str">
        <f>IF(H11-C11&lt;5,"UGS is fully loaded"," ")</f>
        <v>UGS is fully loaded</v>
      </c>
    </row>
    <row r="12" spans="1:9" ht="15">
      <c r="A12" s="50"/>
      <c r="B12" s="49" t="s">
        <v>37</v>
      </c>
      <c r="C12" s="45">
        <f t="shared" si="0"/>
        <v>1245.290202</v>
      </c>
      <c r="D12" s="18"/>
      <c r="E12" s="18">
        <f>'UGS Oparske'!C7</f>
        <v>1245.290202</v>
      </c>
      <c r="F12" s="18">
        <f>'UGS Oparske'!D7</f>
        <v>5.431831</v>
      </c>
      <c r="G12" s="18">
        <f>'UGS Oparske'!E7</f>
        <v>0</v>
      </c>
      <c r="H12" s="18">
        <v>1920</v>
      </c>
      <c r="I12" s="36" t="str">
        <f>IF(H12-C12&lt;5,"UGS is fully loaded"," ")</f>
        <v> </v>
      </c>
    </row>
    <row r="13" spans="1:9" ht="15">
      <c r="A13" s="50"/>
      <c r="B13" s="49" t="s">
        <v>38</v>
      </c>
      <c r="C13" s="45">
        <f t="shared" si="0"/>
        <v>2297.461371</v>
      </c>
      <c r="D13" s="18"/>
      <c r="E13" s="18">
        <f>'UGS Bogordchanske'!C7</f>
        <v>2297.461371</v>
      </c>
      <c r="F13" s="18">
        <f>'UGS Bogordchanske'!D7</f>
        <v>0</v>
      </c>
      <c r="G13" s="18">
        <f>'UGS Bogordchanske'!E7</f>
        <v>0.006281</v>
      </c>
      <c r="H13" s="18">
        <v>2300</v>
      </c>
      <c r="I13" s="36" t="str">
        <f>IF(H13-C13&lt;3,"UGS is fully loaded"," ")</f>
        <v>UGS is fully loaded</v>
      </c>
    </row>
    <row r="14" spans="1:9" ht="15">
      <c r="A14" s="50"/>
      <c r="B14" s="49" t="s">
        <v>39</v>
      </c>
      <c r="C14" s="45">
        <f t="shared" si="0"/>
        <v>96.048041</v>
      </c>
      <c r="D14" s="18">
        <v>90</v>
      </c>
      <c r="E14" s="18">
        <f>'UGS Olushivske'!C7</f>
        <v>6.048041</v>
      </c>
      <c r="F14" s="18">
        <f>'UGS Olushivske'!D7</f>
        <v>0</v>
      </c>
      <c r="G14" s="18">
        <f>'UGS Olushivske'!E7</f>
        <v>8.3E-05</v>
      </c>
      <c r="H14" s="18">
        <v>310</v>
      </c>
      <c r="I14" s="36" t="str">
        <f>IF(ROUND(E14,2)&lt;&gt;6.05," "," Injections in UGS are not planned ")</f>
        <v> Injections in UGS are not planned </v>
      </c>
    </row>
    <row r="15" spans="1:9" ht="15">
      <c r="A15" s="50"/>
      <c r="B15" s="49" t="s">
        <v>40</v>
      </c>
      <c r="C15" s="45">
        <f t="shared" si="0"/>
        <v>1368.070813</v>
      </c>
      <c r="D15" s="18"/>
      <c r="E15" s="18">
        <f>'UGS Mryn'!C7</f>
        <v>1368.070813</v>
      </c>
      <c r="F15" s="18">
        <f>'UGS Mryn'!D7</f>
        <v>6.07488</v>
      </c>
      <c r="G15" s="18">
        <f>'UGS Mryn'!E7</f>
        <v>0</v>
      </c>
      <c r="H15" s="18">
        <v>1500</v>
      </c>
      <c r="I15" s="36" t="str">
        <f>IF(H15-C15&lt;5,"UGS is fully loaded"," ")</f>
        <v> </v>
      </c>
    </row>
    <row r="16" spans="1:9" ht="15">
      <c r="A16" s="50"/>
      <c r="B16" s="49" t="s">
        <v>41</v>
      </c>
      <c r="C16" s="45">
        <f t="shared" si="0"/>
        <v>792.388467</v>
      </c>
      <c r="D16" s="18"/>
      <c r="E16" s="18">
        <f>'UGS Solohivske'!C7</f>
        <v>792.388467</v>
      </c>
      <c r="F16" s="18">
        <f>'UGS Solohivske'!D7</f>
        <v>6.820962</v>
      </c>
      <c r="G16" s="18">
        <f>'UGS Solohivske'!E7</f>
        <v>0</v>
      </c>
      <c r="H16" s="18">
        <v>1300</v>
      </c>
      <c r="I16" s="36" t="str">
        <f>IF(H16-C16&lt;5,"UGS is fully loaded"," ")</f>
        <v> </v>
      </c>
    </row>
    <row r="17" spans="1:9" ht="15">
      <c r="A17" s="50"/>
      <c r="B17" s="49" t="s">
        <v>9</v>
      </c>
      <c r="C17" s="45">
        <f t="shared" si="0"/>
        <v>634.452883</v>
      </c>
      <c r="D17" s="18"/>
      <c r="E17" s="18">
        <f>'UGS Proletarske'!C7</f>
        <v>634.452883</v>
      </c>
      <c r="F17" s="18">
        <f>'UGS Proletarske'!D7</f>
        <v>3.296811</v>
      </c>
      <c r="G17" s="18">
        <f>'UGS Proletarske'!E7</f>
        <v>0</v>
      </c>
      <c r="H17" s="18">
        <v>1000</v>
      </c>
      <c r="I17" s="36" t="str">
        <f>IF(H17-C17&lt;5,"UGS is fully loaded"," ")</f>
        <v> </v>
      </c>
    </row>
    <row r="18" spans="1:9" s="34" customFormat="1" ht="15">
      <c r="A18" s="50"/>
      <c r="B18" s="49" t="s">
        <v>42</v>
      </c>
      <c r="C18" s="45">
        <f t="shared" si="0"/>
        <v>695.080824</v>
      </c>
      <c r="D18" s="18"/>
      <c r="E18" s="18">
        <f>'UGS Kehychivske'!C7</f>
        <v>695.080824</v>
      </c>
      <c r="F18" s="18">
        <f>'UGS Kehychivske'!D7</f>
        <v>0</v>
      </c>
      <c r="G18" s="18">
        <f>'UGS Kehychivske'!E7</f>
        <v>4.5E-05</v>
      </c>
      <c r="H18" s="18">
        <v>700</v>
      </c>
      <c r="I18" s="36" t="str">
        <f>IF(H18-C18&lt;5,"UGS is fully loaded"," ")</f>
        <v>UGS is fully loaded</v>
      </c>
    </row>
    <row r="19" spans="1:10" ht="15">
      <c r="A19" s="50"/>
      <c r="B19" s="49" t="s">
        <v>44</v>
      </c>
      <c r="C19" s="45">
        <f t="shared" si="0"/>
        <v>80.745749</v>
      </c>
      <c r="D19" s="18"/>
      <c r="E19" s="18">
        <f>'UGS Krasnopopivske'!C7</f>
        <v>80.745749</v>
      </c>
      <c r="F19" s="18">
        <f>'UGS Krasnopopivske'!D7</f>
        <v>0</v>
      </c>
      <c r="G19" s="18">
        <f>'UGS Krasnopopivske'!E7</f>
        <v>0.000196</v>
      </c>
      <c r="H19" s="18">
        <v>420</v>
      </c>
      <c r="I19" s="36" t="str">
        <f>IF(ROUND(E19,2)&lt;&gt;80.75," ","Injections in UGS are not planned ")</f>
        <v>Injections in UGS are not planned </v>
      </c>
      <c r="J19" s="35"/>
    </row>
    <row r="20" spans="1:9" s="14" customFormat="1" ht="19.5">
      <c r="A20" s="50"/>
      <c r="B20" s="49" t="s">
        <v>43</v>
      </c>
      <c r="C20" s="46">
        <v>175.863684</v>
      </c>
      <c r="D20" s="33"/>
      <c r="E20" s="33">
        <f>C20</f>
        <v>175.863684</v>
      </c>
      <c r="F20" s="33">
        <v>0</v>
      </c>
      <c r="G20" s="33">
        <f>'UGS Verhunske'!E7</f>
        <v>0.000196</v>
      </c>
      <c r="H20" s="33">
        <v>400</v>
      </c>
      <c r="I20" s="52" t="s">
        <v>33</v>
      </c>
    </row>
    <row r="21" spans="2:9" ht="15.75" customHeight="1" thickBot="1">
      <c r="B21" s="47" t="s">
        <v>13</v>
      </c>
      <c r="C21" s="39">
        <f>SUM(C9:C20)</f>
        <v>27132.497715604</v>
      </c>
      <c r="D21" s="38">
        <f>SUM(D9:D20)</f>
        <v>4662</v>
      </c>
      <c r="E21" s="39">
        <f>SUM(E9:E20)</f>
        <v>22470.497715604</v>
      </c>
      <c r="F21" s="39">
        <f>SUM(F9:F19)</f>
        <v>78.100718</v>
      </c>
      <c r="G21" s="39">
        <f>SUM(G9:G19)</f>
        <v>0.01833</v>
      </c>
      <c r="H21" s="38">
        <f>SUM(H9:H20)</f>
        <v>30950</v>
      </c>
      <c r="I21" s="40"/>
    </row>
    <row r="22" spans="2:9" ht="15.75" customHeight="1" thickBot="1">
      <c r="B22" s="53" t="s">
        <v>5</v>
      </c>
      <c r="C22" s="54"/>
      <c r="D22" s="54"/>
      <c r="E22" s="54"/>
      <c r="F22" s="54"/>
      <c r="G22" s="54"/>
      <c r="H22" s="54"/>
      <c r="I22" s="55">
        <f>H21-C21-777.34</f>
        <v>3040.1622843959994</v>
      </c>
    </row>
    <row r="23" spans="2:9" s="51" customFormat="1" ht="15.75" customHeight="1">
      <c r="B23" s="27"/>
      <c r="D23" s="27"/>
      <c r="H23" s="27"/>
      <c r="I23" s="27"/>
    </row>
    <row r="24" ht="15">
      <c r="B24" s="44" t="s">
        <v>10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6" t="s">
        <v>27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634.452883</v>
      </c>
      <c r="D7" s="22">
        <v>3.296811</v>
      </c>
      <c r="E7" s="22">
        <v>0</v>
      </c>
      <c r="F7" s="18">
        <v>1000</v>
      </c>
      <c r="G7" s="23">
        <f>IF(F7-C7&gt;5,F7-C7,0)</f>
        <v>365.54711699999996</v>
      </c>
    </row>
    <row r="8" spans="2:7" ht="15">
      <c r="B8" s="28" t="s">
        <v>48</v>
      </c>
      <c r="C8" s="18">
        <v>631.156072</v>
      </c>
      <c r="D8" s="18">
        <v>3.252583</v>
      </c>
      <c r="E8" s="18">
        <v>0</v>
      </c>
      <c r="F8" s="18">
        <v>1000</v>
      </c>
      <c r="G8" s="23">
        <f aca="true" t="shared" si="0" ref="G8:G13">IF(F8-C8&gt;5,F8-C8,0)</f>
        <v>368.843928</v>
      </c>
    </row>
    <row r="9" spans="2:7" ht="15">
      <c r="B9" s="29" t="s">
        <v>49</v>
      </c>
      <c r="C9" s="18">
        <v>627.903489</v>
      </c>
      <c r="D9" s="18">
        <v>3.282208</v>
      </c>
      <c r="E9" s="18">
        <v>0</v>
      </c>
      <c r="F9" s="18">
        <v>1000</v>
      </c>
      <c r="G9" s="23">
        <f t="shared" si="0"/>
        <v>372.09651099999996</v>
      </c>
    </row>
    <row r="10" spans="2:7" ht="15">
      <c r="B10" s="29" t="s">
        <v>50</v>
      </c>
      <c r="C10" s="18">
        <v>624.621281</v>
      </c>
      <c r="D10" s="18">
        <v>3.312739</v>
      </c>
      <c r="E10" s="18">
        <v>3.3E-05</v>
      </c>
      <c r="F10" s="18">
        <v>1000</v>
      </c>
      <c r="G10" s="23">
        <f t="shared" si="0"/>
        <v>375.37871900000005</v>
      </c>
    </row>
    <row r="11" spans="2:7" ht="15">
      <c r="B11" s="29" t="s">
        <v>51</v>
      </c>
      <c r="C11" s="18">
        <v>621.308575</v>
      </c>
      <c r="D11" s="18">
        <v>3.346818</v>
      </c>
      <c r="E11" s="18">
        <v>0</v>
      </c>
      <c r="F11" s="18">
        <v>1000</v>
      </c>
      <c r="G11" s="23">
        <f t="shared" si="0"/>
        <v>378.691425</v>
      </c>
    </row>
    <row r="12" spans="2:7" ht="15">
      <c r="B12" s="29" t="s">
        <v>52</v>
      </c>
      <c r="C12" s="18">
        <v>617.961757</v>
      </c>
      <c r="D12" s="18">
        <v>3.361549</v>
      </c>
      <c r="E12" s="18">
        <v>0</v>
      </c>
      <c r="F12" s="18">
        <v>1000</v>
      </c>
      <c r="G12" s="23">
        <f t="shared" si="0"/>
        <v>382.03824299999997</v>
      </c>
    </row>
    <row r="13" spans="2:7" ht="15.75" thickBot="1">
      <c r="B13" s="30" t="s">
        <v>53</v>
      </c>
      <c r="C13" s="9">
        <v>614.600208</v>
      </c>
      <c r="D13" s="9">
        <v>3.374698</v>
      </c>
      <c r="E13" s="9">
        <v>0</v>
      </c>
      <c r="F13" s="18">
        <v>1000</v>
      </c>
      <c r="G13" s="23">
        <f t="shared" si="0"/>
        <v>385.39979200000005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4">
      <selection activeCell="K7" sqref="K7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6" t="s">
        <v>45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695.080824</v>
      </c>
      <c r="D7" s="22">
        <v>0</v>
      </c>
      <c r="E7" s="22">
        <v>4.5E-05</v>
      </c>
      <c r="F7" s="18">
        <v>700</v>
      </c>
      <c r="G7" s="23">
        <f>IF(F7-C7&gt;5,F7-C7,0)</f>
        <v>0</v>
      </c>
    </row>
    <row r="8" spans="2:7" ht="15">
      <c r="B8" s="28" t="s">
        <v>48</v>
      </c>
      <c r="C8" s="18">
        <v>695.080869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695.080875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29" t="s">
        <v>50</v>
      </c>
      <c r="C10" s="18">
        <v>695.080881</v>
      </c>
      <c r="D10" s="18">
        <v>0</v>
      </c>
      <c r="E10" s="18">
        <v>6E-06</v>
      </c>
      <c r="F10" s="18">
        <v>700</v>
      </c>
      <c r="G10" s="23">
        <f t="shared" si="0"/>
        <v>0</v>
      </c>
    </row>
    <row r="11" spans="2:7" ht="15">
      <c r="B11" s="29" t="s">
        <v>51</v>
      </c>
      <c r="C11" s="18">
        <v>695.080887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29" t="s">
        <v>52</v>
      </c>
      <c r="C12" s="18">
        <v>695.080893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0" t="s">
        <v>53</v>
      </c>
      <c r="C13" s="9">
        <v>695.080899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6" t="s">
        <v>26</v>
      </c>
      <c r="C3" s="66"/>
      <c r="D3" s="66"/>
      <c r="E3" s="66"/>
      <c r="F3" s="66"/>
      <c r="G3" s="66"/>
      <c r="H3" s="12"/>
    </row>
    <row r="4" spans="2:8" ht="15.75" thickBot="1">
      <c r="B4" s="14"/>
      <c r="C4" s="14"/>
      <c r="D4" s="14"/>
      <c r="E4" s="14"/>
      <c r="F4" s="14"/>
      <c r="G4" s="19" t="s">
        <v>11</v>
      </c>
      <c r="H4" s="1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80.745749</v>
      </c>
      <c r="D7" s="22">
        <v>0</v>
      </c>
      <c r="E7" s="22">
        <v>0.000196</v>
      </c>
      <c r="F7" s="18">
        <v>420</v>
      </c>
      <c r="G7" s="23">
        <f>IF(ROUND(C7,2)=80.75,0,F7-C7)</f>
        <v>0</v>
      </c>
    </row>
    <row r="8" spans="2:8" ht="15">
      <c r="B8" s="28" t="s">
        <v>48</v>
      </c>
      <c r="C8" s="18">
        <v>80.745945</v>
      </c>
      <c r="D8" s="18">
        <v>0</v>
      </c>
      <c r="E8" s="18">
        <v>0.000196</v>
      </c>
      <c r="F8" s="18">
        <v>420</v>
      </c>
      <c r="G8" s="23">
        <f aca="true" t="shared" si="0" ref="G8:G13">IF(ROUND(C8,2)=80.75,0,F8-C8)</f>
        <v>0</v>
      </c>
      <c r="H8" s="11"/>
    </row>
    <row r="9" spans="2:8" ht="15">
      <c r="B9" s="29" t="s">
        <v>49</v>
      </c>
      <c r="C9" s="18">
        <v>80.746141</v>
      </c>
      <c r="D9" s="18">
        <v>0</v>
      </c>
      <c r="E9" s="18">
        <v>0.000196</v>
      </c>
      <c r="F9" s="18">
        <v>420</v>
      </c>
      <c r="G9" s="23">
        <f t="shared" si="0"/>
        <v>0</v>
      </c>
      <c r="H9" s="11"/>
    </row>
    <row r="10" spans="2:8" ht="15">
      <c r="B10" s="29" t="s">
        <v>50</v>
      </c>
      <c r="C10" s="18">
        <v>80.746337</v>
      </c>
      <c r="D10" s="18">
        <v>0</v>
      </c>
      <c r="E10" s="18">
        <v>0.000196</v>
      </c>
      <c r="F10" s="18">
        <v>420</v>
      </c>
      <c r="G10" s="23">
        <f t="shared" si="0"/>
        <v>0</v>
      </c>
      <c r="H10" s="11"/>
    </row>
    <row r="11" spans="2:8" ht="15">
      <c r="B11" s="29" t="s">
        <v>51</v>
      </c>
      <c r="C11" s="18">
        <v>80.746533</v>
      </c>
      <c r="D11" s="18">
        <v>0</v>
      </c>
      <c r="E11" s="18">
        <v>0.000195</v>
      </c>
      <c r="F11" s="18">
        <v>420</v>
      </c>
      <c r="G11" s="23">
        <f t="shared" si="0"/>
        <v>0</v>
      </c>
      <c r="H11" s="11"/>
    </row>
    <row r="12" spans="2:8" ht="15">
      <c r="B12" s="29" t="s">
        <v>52</v>
      </c>
      <c r="C12" s="18">
        <v>80.746728</v>
      </c>
      <c r="D12" s="18">
        <v>0</v>
      </c>
      <c r="E12" s="18">
        <v>0.000195</v>
      </c>
      <c r="F12" s="18">
        <v>420</v>
      </c>
      <c r="G12" s="23">
        <f t="shared" si="0"/>
        <v>0</v>
      </c>
      <c r="H12" s="11"/>
    </row>
    <row r="13" spans="2:8" ht="15.75" thickBot="1">
      <c r="B13" s="30" t="s">
        <v>53</v>
      </c>
      <c r="C13" s="9">
        <v>80.746923</v>
      </c>
      <c r="D13" s="9">
        <v>0</v>
      </c>
      <c r="E13" s="9">
        <v>0.000195</v>
      </c>
      <c r="F13" s="18">
        <v>420</v>
      </c>
      <c r="G13" s="23">
        <f t="shared" si="0"/>
        <v>0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6" t="s">
        <v>32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47</v>
      </c>
      <c r="C7" s="18">
        <v>80.745749</v>
      </c>
      <c r="D7" s="22">
        <v>0</v>
      </c>
      <c r="E7" s="22">
        <v>0.000196</v>
      </c>
      <c r="F7" s="18">
        <v>400</v>
      </c>
      <c r="G7" s="23">
        <f>F7-C7</f>
        <v>319.254251</v>
      </c>
    </row>
    <row r="8" spans="2:7" ht="15">
      <c r="B8" s="6" t="s">
        <v>48</v>
      </c>
      <c r="C8" s="18">
        <v>80.745945</v>
      </c>
      <c r="D8" s="18">
        <v>0</v>
      </c>
      <c r="E8" s="18">
        <v>0.000196</v>
      </c>
      <c r="F8" s="18">
        <v>400</v>
      </c>
      <c r="G8" s="23">
        <f aca="true" t="shared" si="0" ref="G8:G13">F8-C8</f>
        <v>319.254055</v>
      </c>
    </row>
    <row r="9" spans="2:7" ht="15">
      <c r="B9" s="7" t="s">
        <v>49</v>
      </c>
      <c r="C9" s="18">
        <v>80.746141</v>
      </c>
      <c r="D9" s="18">
        <v>0</v>
      </c>
      <c r="E9" s="18">
        <v>0.000196</v>
      </c>
      <c r="F9" s="18">
        <v>400</v>
      </c>
      <c r="G9" s="23">
        <f t="shared" si="0"/>
        <v>319.25385900000003</v>
      </c>
    </row>
    <row r="10" spans="2:7" ht="15">
      <c r="B10" s="7" t="s">
        <v>50</v>
      </c>
      <c r="C10" s="18">
        <v>80.746337</v>
      </c>
      <c r="D10" s="18">
        <v>0</v>
      </c>
      <c r="E10" s="18">
        <v>0.000196</v>
      </c>
      <c r="F10" s="18">
        <v>400</v>
      </c>
      <c r="G10" s="23">
        <f t="shared" si="0"/>
        <v>319.253663</v>
      </c>
    </row>
    <row r="11" spans="2:7" ht="15">
      <c r="B11" s="7" t="s">
        <v>51</v>
      </c>
      <c r="C11" s="18">
        <v>80.746533</v>
      </c>
      <c r="D11" s="18">
        <v>0</v>
      </c>
      <c r="E11" s="18">
        <v>0.000195</v>
      </c>
      <c r="F11" s="18">
        <v>400</v>
      </c>
      <c r="G11" s="23">
        <f t="shared" si="0"/>
        <v>319.253467</v>
      </c>
    </row>
    <row r="12" spans="2:7" ht="15">
      <c r="B12" s="7" t="s">
        <v>52</v>
      </c>
      <c r="C12" s="18">
        <v>80.746728</v>
      </c>
      <c r="D12" s="18">
        <v>0</v>
      </c>
      <c r="E12" s="18">
        <v>0.000195</v>
      </c>
      <c r="F12" s="18">
        <v>400</v>
      </c>
      <c r="G12" s="23">
        <f t="shared" si="0"/>
        <v>319.253272</v>
      </c>
    </row>
    <row r="13" spans="2:7" ht="15.75" thickBot="1">
      <c r="B13" s="8" t="s">
        <v>53</v>
      </c>
      <c r="C13" s="9">
        <v>80.746923</v>
      </c>
      <c r="D13" s="9">
        <v>0</v>
      </c>
      <c r="E13" s="9">
        <v>0.000195</v>
      </c>
      <c r="F13" s="18">
        <v>400</v>
      </c>
      <c r="G13" s="23">
        <f t="shared" si="0"/>
        <v>319.253077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6" t="s">
        <v>19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617.034646</v>
      </c>
      <c r="D7" s="22">
        <v>11.321794</v>
      </c>
      <c r="E7" s="22">
        <v>0</v>
      </c>
      <c r="F7" s="17">
        <v>1900</v>
      </c>
      <c r="G7" s="23">
        <f>IF(F7-C7&gt;5,F7-C7,0)</f>
        <v>1282.965354</v>
      </c>
    </row>
    <row r="8" spans="2:7" ht="15">
      <c r="B8" s="28" t="s">
        <v>48</v>
      </c>
      <c r="C8" s="18">
        <v>605.712852</v>
      </c>
      <c r="D8" s="18">
        <v>6.9905</v>
      </c>
      <c r="E8" s="18">
        <v>0</v>
      </c>
      <c r="F8" s="17">
        <v>1900</v>
      </c>
      <c r="G8" s="23">
        <f aca="true" t="shared" si="0" ref="G8:G13">IF(F8-C8&gt;5,F8-C8,0)</f>
        <v>1294.287148</v>
      </c>
    </row>
    <row r="9" spans="2:7" ht="15">
      <c r="B9" s="29" t="s">
        <v>49</v>
      </c>
      <c r="C9" s="18">
        <v>598.722352</v>
      </c>
      <c r="D9" s="18">
        <v>5.943268</v>
      </c>
      <c r="E9" s="18">
        <v>0</v>
      </c>
      <c r="F9" s="17">
        <v>1900</v>
      </c>
      <c r="G9" s="23">
        <f t="shared" si="0"/>
        <v>1301.277648</v>
      </c>
    </row>
    <row r="10" spans="2:7" ht="15">
      <c r="B10" s="29" t="s">
        <v>50</v>
      </c>
      <c r="C10" s="18">
        <v>592.779084</v>
      </c>
      <c r="D10" s="18">
        <v>5.707803</v>
      </c>
      <c r="E10" s="18">
        <v>0</v>
      </c>
      <c r="F10" s="17">
        <v>1900</v>
      </c>
      <c r="G10" s="23">
        <f t="shared" si="0"/>
        <v>1307.220916</v>
      </c>
    </row>
    <row r="11" spans="2:7" ht="15">
      <c r="B11" s="29" t="s">
        <v>51</v>
      </c>
      <c r="C11" s="18">
        <v>587.071281</v>
      </c>
      <c r="D11" s="18">
        <v>6.751626</v>
      </c>
      <c r="E11" s="18">
        <v>0</v>
      </c>
      <c r="F11" s="17">
        <v>1900</v>
      </c>
      <c r="G11" s="23">
        <f t="shared" si="0"/>
        <v>1312.928719</v>
      </c>
    </row>
    <row r="12" spans="2:7" ht="15">
      <c r="B12" s="29" t="s">
        <v>52</v>
      </c>
      <c r="C12" s="18">
        <v>580.319655</v>
      </c>
      <c r="D12" s="18">
        <v>6.682579</v>
      </c>
      <c r="E12" s="18">
        <v>0</v>
      </c>
      <c r="F12" s="17">
        <v>1900</v>
      </c>
      <c r="G12" s="23">
        <f t="shared" si="0"/>
        <v>1319.680345</v>
      </c>
    </row>
    <row r="13" spans="2:7" ht="15.75" thickBot="1">
      <c r="B13" s="30" t="s">
        <v>53</v>
      </c>
      <c r="C13" s="9">
        <v>573.637076</v>
      </c>
      <c r="D13" s="9">
        <v>6.866015</v>
      </c>
      <c r="E13" s="9">
        <v>0</v>
      </c>
      <c r="F13" s="17">
        <v>1900</v>
      </c>
      <c r="G13" s="23">
        <f t="shared" si="0"/>
        <v>1326.362924</v>
      </c>
    </row>
    <row r="16" spans="2:9" ht="15">
      <c r="B16" s="67" t="s">
        <v>20</v>
      </c>
      <c r="C16" s="67"/>
      <c r="D16" s="67"/>
      <c r="E16" s="67"/>
      <c r="F16" s="67"/>
      <c r="G16" s="67"/>
      <c r="H16" s="67"/>
      <c r="I16" s="67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6" t="s">
        <v>12</v>
      </c>
      <c r="C3" s="66"/>
      <c r="D3" s="66"/>
      <c r="E3" s="66"/>
      <c r="F3" s="66"/>
      <c r="G3" s="66"/>
      <c r="H3" s="13"/>
    </row>
    <row r="4" spans="1:8" ht="15.75" thickBot="1">
      <c r="A4" s="1"/>
      <c r="B4" s="11"/>
      <c r="C4" s="11"/>
      <c r="D4" s="11"/>
      <c r="E4" s="11"/>
      <c r="G4" s="19" t="s">
        <v>11</v>
      </c>
      <c r="H4" s="11"/>
    </row>
    <row r="5" spans="2:8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28" t="s">
        <v>47</v>
      </c>
      <c r="C7" s="18">
        <v>12410.981592604</v>
      </c>
      <c r="D7" s="22">
        <v>45.15444</v>
      </c>
      <c r="E7" s="22">
        <v>0.000426</v>
      </c>
      <c r="F7" s="26">
        <f>'[1]Всі_ПСГ'!$F$8</f>
        <v>17050</v>
      </c>
      <c r="G7" s="23">
        <f>IF(F7-C7&gt;5,F7-C7,0)</f>
        <v>4639.018407396001</v>
      </c>
    </row>
    <row r="8" spans="2:8" ht="15">
      <c r="B8" s="28" t="s">
        <v>48</v>
      </c>
      <c r="C8" s="18">
        <v>12365.827578604</v>
      </c>
      <c r="D8" s="18">
        <v>43.973163</v>
      </c>
      <c r="E8" s="18">
        <v>0.000426</v>
      </c>
      <c r="F8" s="26">
        <f>'[1]Всі_ПСГ'!$F$8</f>
        <v>17050</v>
      </c>
      <c r="G8" s="23">
        <f aca="true" t="shared" si="0" ref="G8:G13">IF(F8-C8&gt;5,F8-C8,0)</f>
        <v>4684.172421396001</v>
      </c>
      <c r="H8" s="11"/>
    </row>
    <row r="9" spans="2:8" ht="15">
      <c r="B9" s="29" t="s">
        <v>49</v>
      </c>
      <c r="C9" s="18">
        <v>12321.854841604</v>
      </c>
      <c r="D9" s="18">
        <v>43.421633</v>
      </c>
      <c r="E9" s="18">
        <v>0.000426</v>
      </c>
      <c r="F9" s="26">
        <f>'[1]Всі_ПСГ'!$F$8</f>
        <v>17050</v>
      </c>
      <c r="G9" s="23">
        <f t="shared" si="0"/>
        <v>4728.145158396001</v>
      </c>
      <c r="H9" s="11"/>
    </row>
    <row r="10" spans="2:8" ht="15">
      <c r="B10" s="29" t="s">
        <v>50</v>
      </c>
      <c r="C10" s="18">
        <v>12278.433634604</v>
      </c>
      <c r="D10" s="18">
        <v>45.556194</v>
      </c>
      <c r="E10" s="18">
        <v>0.000426</v>
      </c>
      <c r="F10" s="26">
        <f>'[1]Всі_ПСГ'!$F$8</f>
        <v>17050</v>
      </c>
      <c r="G10" s="23">
        <f t="shared" si="0"/>
        <v>4771.566365396</v>
      </c>
      <c r="H10" s="11"/>
    </row>
    <row r="11" spans="2:8" ht="15">
      <c r="B11" s="29" t="s">
        <v>51</v>
      </c>
      <c r="C11" s="18">
        <v>12232.877866604</v>
      </c>
      <c r="D11" s="18">
        <v>45.063293</v>
      </c>
      <c r="E11" s="18">
        <v>0.000426</v>
      </c>
      <c r="F11" s="26">
        <f>'[1]Всі_ПСГ'!$F$8</f>
        <v>17050</v>
      </c>
      <c r="G11" s="23">
        <f t="shared" si="0"/>
        <v>4817.122133396</v>
      </c>
      <c r="H11" s="11"/>
    </row>
    <row r="12" spans="2:8" ht="15">
      <c r="B12" s="29" t="s">
        <v>52</v>
      </c>
      <c r="C12" s="18">
        <v>12187.814999604</v>
      </c>
      <c r="D12" s="18">
        <v>45.140197</v>
      </c>
      <c r="E12" s="18">
        <v>0.000427</v>
      </c>
      <c r="F12" s="26">
        <f>'[1]Всі_ПСГ'!$F$8</f>
        <v>17050</v>
      </c>
      <c r="G12" s="23">
        <f t="shared" si="0"/>
        <v>4862.185000396001</v>
      </c>
      <c r="H12" s="11"/>
    </row>
    <row r="13" spans="2:8" ht="15.75" thickBot="1">
      <c r="B13" s="30" t="s">
        <v>53</v>
      </c>
      <c r="C13" s="9">
        <v>12142.675229604</v>
      </c>
      <c r="D13" s="9">
        <v>44.680973</v>
      </c>
      <c r="E13" s="9">
        <v>0.000427</v>
      </c>
      <c r="F13" s="26">
        <f>'[1]Всі_ПСГ'!$F$8</f>
        <v>17050</v>
      </c>
      <c r="G13" s="23">
        <f t="shared" si="0"/>
        <v>4907.3247703960005</v>
      </c>
      <c r="H13" s="11"/>
    </row>
    <row r="15" spans="2:9" ht="15">
      <c r="B15" s="67" t="s">
        <v>14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6" t="s">
        <v>23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2147.079443</v>
      </c>
      <c r="D7" s="22">
        <v>0</v>
      </c>
      <c r="E7" s="22">
        <v>0.011299</v>
      </c>
      <c r="F7" s="18">
        <v>2150</v>
      </c>
      <c r="G7" s="23">
        <f>IF(F7-C7&gt;5,F7-C7,0)</f>
        <v>0</v>
      </c>
    </row>
    <row r="8" spans="2:7" ht="15">
      <c r="B8" s="28" t="s">
        <v>48</v>
      </c>
      <c r="C8" s="18">
        <v>2147.090742</v>
      </c>
      <c r="D8" s="18">
        <v>0</v>
      </c>
      <c r="E8" s="18">
        <v>0.122014</v>
      </c>
      <c r="F8" s="18">
        <v>2150</v>
      </c>
      <c r="G8" s="23">
        <f aca="true" t="shared" si="0" ref="G8:G13">IF(F8-C8&gt;5,F8-C8,0)</f>
        <v>0</v>
      </c>
    </row>
    <row r="9" spans="2:7" ht="15">
      <c r="B9" s="29" t="s">
        <v>49</v>
      </c>
      <c r="C9" s="18">
        <v>2147.212836</v>
      </c>
      <c r="D9" s="18">
        <v>0</v>
      </c>
      <c r="E9" s="18">
        <v>0.000974</v>
      </c>
      <c r="F9" s="18">
        <v>2150</v>
      </c>
      <c r="G9" s="23">
        <f t="shared" si="0"/>
        <v>0</v>
      </c>
    </row>
    <row r="10" spans="2:7" ht="15">
      <c r="B10" s="29" t="s">
        <v>50</v>
      </c>
      <c r="C10" s="18">
        <v>2147.21381</v>
      </c>
      <c r="D10" s="18">
        <v>0</v>
      </c>
      <c r="E10" s="18">
        <v>0.000974</v>
      </c>
      <c r="F10" s="18">
        <v>2150</v>
      </c>
      <c r="G10" s="23">
        <f t="shared" si="0"/>
        <v>0</v>
      </c>
    </row>
    <row r="11" spans="2:7" ht="15">
      <c r="B11" s="29" t="s">
        <v>51</v>
      </c>
      <c r="C11" s="18">
        <v>2147.214784</v>
      </c>
      <c r="D11" s="18">
        <v>0</v>
      </c>
      <c r="E11" s="18">
        <v>0.000976</v>
      </c>
      <c r="F11" s="18">
        <v>2150</v>
      </c>
      <c r="G11" s="23">
        <f t="shared" si="0"/>
        <v>0</v>
      </c>
    </row>
    <row r="12" spans="2:7" ht="15">
      <c r="B12" s="29" t="s">
        <v>52</v>
      </c>
      <c r="C12" s="18">
        <v>2147.21576</v>
      </c>
      <c r="D12" s="18">
        <v>0</v>
      </c>
      <c r="E12" s="18">
        <v>0.000978</v>
      </c>
      <c r="F12" s="18">
        <v>2150</v>
      </c>
      <c r="G12" s="23">
        <f t="shared" si="0"/>
        <v>0</v>
      </c>
    </row>
    <row r="13" spans="2:7" ht="15.75" thickBot="1">
      <c r="B13" s="30" t="s">
        <v>53</v>
      </c>
      <c r="C13" s="9">
        <v>2147.216738</v>
      </c>
      <c r="D13" s="9">
        <v>0</v>
      </c>
      <c r="E13" s="9">
        <v>0.000978</v>
      </c>
      <c r="F13" s="18">
        <v>2150</v>
      </c>
      <c r="G13" s="23">
        <f t="shared" si="0"/>
        <v>0</v>
      </c>
    </row>
    <row r="16" spans="2:10" ht="15">
      <c r="B16" s="67" t="s">
        <v>24</v>
      </c>
      <c r="C16" s="67"/>
      <c r="D16" s="67"/>
      <c r="E16" s="67"/>
      <c r="F16" s="67"/>
      <c r="G16" s="67"/>
      <c r="H16" s="67"/>
      <c r="I16" s="67"/>
      <c r="J16" s="67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6" t="s">
        <v>21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1245.290202</v>
      </c>
      <c r="D7" s="22">
        <v>5.431831</v>
      </c>
      <c r="E7" s="22">
        <v>0</v>
      </c>
      <c r="F7" s="18">
        <v>1920</v>
      </c>
      <c r="G7" s="23">
        <f>IF(F7-C7&gt;5,F7-C7,0)</f>
        <v>674.7097980000001</v>
      </c>
    </row>
    <row r="8" spans="2:7" ht="15">
      <c r="B8" s="28" t="s">
        <v>48</v>
      </c>
      <c r="C8" s="18">
        <v>1239.858371</v>
      </c>
      <c r="D8" s="18">
        <v>6.388422</v>
      </c>
      <c r="E8" s="18">
        <v>0</v>
      </c>
      <c r="F8" s="18">
        <v>1920</v>
      </c>
      <c r="G8" s="23">
        <f aca="true" t="shared" si="0" ref="G8:G13">IF(F8-C8&gt;5,F8-C8,0)</f>
        <v>680.141629</v>
      </c>
    </row>
    <row r="9" spans="2:7" ht="15">
      <c r="B9" s="29" t="s">
        <v>49</v>
      </c>
      <c r="C9" s="18">
        <v>1233.469949</v>
      </c>
      <c r="D9" s="18">
        <v>7.625818</v>
      </c>
      <c r="E9" s="18">
        <v>0</v>
      </c>
      <c r="F9" s="18">
        <v>1920</v>
      </c>
      <c r="G9" s="23">
        <f t="shared" si="0"/>
        <v>686.530051</v>
      </c>
    </row>
    <row r="10" spans="2:7" ht="15">
      <c r="B10" s="29" t="s">
        <v>50</v>
      </c>
      <c r="C10" s="18">
        <v>1225.844131</v>
      </c>
      <c r="D10" s="18">
        <v>7.429633</v>
      </c>
      <c r="E10" s="18">
        <v>0</v>
      </c>
      <c r="F10" s="18">
        <v>1920</v>
      </c>
      <c r="G10" s="23">
        <f t="shared" si="0"/>
        <v>694.1558689999999</v>
      </c>
    </row>
    <row r="11" spans="2:7" ht="15">
      <c r="B11" s="29" t="s">
        <v>51</v>
      </c>
      <c r="C11" s="18">
        <v>1218.414498</v>
      </c>
      <c r="D11" s="18">
        <v>5.917173</v>
      </c>
      <c r="E11" s="18">
        <v>0</v>
      </c>
      <c r="F11" s="18">
        <v>1920</v>
      </c>
      <c r="G11" s="23">
        <f t="shared" si="0"/>
        <v>701.5855019999999</v>
      </c>
    </row>
    <row r="12" spans="2:7" ht="15">
      <c r="B12" s="29" t="s">
        <v>52</v>
      </c>
      <c r="C12" s="18">
        <v>1212.497325</v>
      </c>
      <c r="D12" s="18">
        <v>5.955513</v>
      </c>
      <c r="E12" s="18">
        <v>0</v>
      </c>
      <c r="F12" s="18">
        <v>1920</v>
      </c>
      <c r="G12" s="23">
        <f t="shared" si="0"/>
        <v>707.502675</v>
      </c>
    </row>
    <row r="13" spans="2:7" ht="15.75" thickBot="1">
      <c r="B13" s="30" t="s">
        <v>53</v>
      </c>
      <c r="C13" s="9">
        <v>1206.541812</v>
      </c>
      <c r="D13" s="9">
        <v>6.541446</v>
      </c>
      <c r="E13" s="9">
        <v>0</v>
      </c>
      <c r="F13" s="18">
        <v>1920</v>
      </c>
      <c r="G13" s="23">
        <f t="shared" si="0"/>
        <v>713.4581880000001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6" t="s">
        <v>25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2297.461371</v>
      </c>
      <c r="D7" s="22">
        <v>0</v>
      </c>
      <c r="E7" s="22">
        <v>0.006281</v>
      </c>
      <c r="F7" s="18">
        <v>2300</v>
      </c>
      <c r="G7" s="23">
        <f aca="true" t="shared" si="0" ref="G7:G13">IF(F7-C7&gt;3,F7-C7,0)</f>
        <v>0</v>
      </c>
    </row>
    <row r="8" spans="2:7" ht="15">
      <c r="B8" s="28" t="s">
        <v>48</v>
      </c>
      <c r="C8" s="18">
        <v>2297.467652</v>
      </c>
      <c r="D8" s="18">
        <v>2.047324</v>
      </c>
      <c r="E8" s="18">
        <v>0</v>
      </c>
      <c r="F8" s="18">
        <v>2300</v>
      </c>
      <c r="G8" s="23">
        <f t="shared" si="0"/>
        <v>0</v>
      </c>
    </row>
    <row r="9" spans="2:7" ht="15">
      <c r="B9" s="29" t="s">
        <v>49</v>
      </c>
      <c r="C9" s="18">
        <v>2295.420328</v>
      </c>
      <c r="D9" s="18">
        <v>5.953307</v>
      </c>
      <c r="E9" s="18">
        <v>0</v>
      </c>
      <c r="F9" s="18">
        <v>2300</v>
      </c>
      <c r="G9" s="23">
        <f t="shared" si="0"/>
        <v>4.579671999999846</v>
      </c>
    </row>
    <row r="10" spans="2:7" ht="15">
      <c r="B10" s="29" t="s">
        <v>50</v>
      </c>
      <c r="C10" s="18">
        <v>2289.467021</v>
      </c>
      <c r="D10" s="18">
        <v>7.973935</v>
      </c>
      <c r="E10" s="18">
        <v>0</v>
      </c>
      <c r="F10" s="18">
        <v>2300</v>
      </c>
      <c r="G10" s="23">
        <f t="shared" si="0"/>
        <v>10.532979000000068</v>
      </c>
    </row>
    <row r="11" spans="2:7" ht="15">
      <c r="B11" s="29" t="s">
        <v>51</v>
      </c>
      <c r="C11" s="18">
        <v>2281.493086</v>
      </c>
      <c r="D11" s="18">
        <v>8.081201</v>
      </c>
      <c r="E11" s="18">
        <v>0</v>
      </c>
      <c r="F11" s="18">
        <v>2300</v>
      </c>
      <c r="G11" s="23">
        <f t="shared" si="0"/>
        <v>18.50691400000005</v>
      </c>
    </row>
    <row r="12" spans="2:7" ht="15">
      <c r="B12" s="29" t="s">
        <v>52</v>
      </c>
      <c r="C12" s="18">
        <v>2273.411885</v>
      </c>
      <c r="D12" s="18">
        <v>8.019346</v>
      </c>
      <c r="E12" s="18">
        <v>0</v>
      </c>
      <c r="F12" s="18">
        <v>2300</v>
      </c>
      <c r="G12" s="23">
        <f t="shared" si="0"/>
        <v>26.588115000000016</v>
      </c>
    </row>
    <row r="13" spans="2:7" ht="15.75" thickBot="1">
      <c r="B13" s="30" t="s">
        <v>53</v>
      </c>
      <c r="C13" s="9">
        <v>2265.392539</v>
      </c>
      <c r="D13" s="9">
        <v>8.229497</v>
      </c>
      <c r="E13" s="9">
        <v>0</v>
      </c>
      <c r="F13" s="18">
        <v>2300</v>
      </c>
      <c r="G13" s="23">
        <f t="shared" si="0"/>
        <v>34.60746100000006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6" t="s">
        <v>29</v>
      </c>
      <c r="C3" s="66"/>
      <c r="D3" s="66"/>
      <c r="E3" s="66"/>
      <c r="F3" s="66"/>
      <c r="G3" s="66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15">
      <c r="B5" s="4" t="s">
        <v>15</v>
      </c>
      <c r="C5" s="2" t="s">
        <v>16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28" t="s">
        <v>47</v>
      </c>
      <c r="C7" s="18">
        <v>6.048041</v>
      </c>
      <c r="D7" s="22">
        <v>0</v>
      </c>
      <c r="E7" s="22">
        <v>8.3E-05</v>
      </c>
      <c r="F7" s="18">
        <v>310</v>
      </c>
      <c r="G7" s="23">
        <f>IF(ROUND(C7,2)=6.05,0,F7-C7)</f>
        <v>0</v>
      </c>
    </row>
    <row r="8" spans="2:7" ht="15">
      <c r="B8" s="28" t="s">
        <v>48</v>
      </c>
      <c r="C8" s="18">
        <v>6.048124</v>
      </c>
      <c r="D8" s="18">
        <v>0</v>
      </c>
      <c r="E8" s="18">
        <v>8.3E-05</v>
      </c>
      <c r="F8" s="18">
        <v>310</v>
      </c>
      <c r="G8" s="23">
        <f aca="true" t="shared" si="0" ref="G8:G13">IF(ROUND(C8,2)=6.05,0,F8-C8)</f>
        <v>0</v>
      </c>
    </row>
    <row r="9" spans="2:7" ht="15">
      <c r="B9" s="29" t="s">
        <v>49</v>
      </c>
      <c r="C9" s="18">
        <v>6.048207</v>
      </c>
      <c r="D9" s="18">
        <v>0</v>
      </c>
      <c r="E9" s="18">
        <v>8.3E-05</v>
      </c>
      <c r="F9" s="18">
        <v>310</v>
      </c>
      <c r="G9" s="23">
        <f t="shared" si="0"/>
        <v>0</v>
      </c>
    </row>
    <row r="10" spans="2:7" ht="15">
      <c r="B10" s="29" t="s">
        <v>50</v>
      </c>
      <c r="C10" s="18">
        <v>6.04829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29" t="s">
        <v>51</v>
      </c>
      <c r="C11" s="18">
        <v>6.048373</v>
      </c>
      <c r="D11" s="18">
        <v>0</v>
      </c>
      <c r="E11" s="18">
        <v>8.3E-05</v>
      </c>
      <c r="F11" s="18">
        <v>310</v>
      </c>
      <c r="G11" s="23">
        <f t="shared" si="0"/>
        <v>0</v>
      </c>
    </row>
    <row r="12" spans="2:7" ht="15">
      <c r="B12" s="29" t="s">
        <v>52</v>
      </c>
      <c r="C12" s="18">
        <v>6.048456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0" t="s">
        <v>53</v>
      </c>
      <c r="C13" s="9">
        <v>6.048539</v>
      </c>
      <c r="D13" s="9">
        <v>0</v>
      </c>
      <c r="E13" s="9">
        <v>8.3E-05</v>
      </c>
      <c r="F13" s="18">
        <v>310</v>
      </c>
      <c r="G13" s="23">
        <f t="shared" si="0"/>
        <v>0</v>
      </c>
    </row>
    <row r="15" spans="2:9" ht="15">
      <c r="B15" s="67" t="s">
        <v>30</v>
      </c>
      <c r="C15" s="67"/>
      <c r="D15" s="67"/>
      <c r="E15" s="67"/>
      <c r="F15" s="67"/>
      <c r="G15" s="67"/>
      <c r="H15" s="67"/>
      <c r="I15" s="67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68" t="s">
        <v>31</v>
      </c>
      <c r="C3" s="68"/>
      <c r="D3" s="68"/>
      <c r="E3" s="68"/>
      <c r="F3" s="68"/>
      <c r="G3" s="68"/>
      <c r="H3" s="68"/>
    </row>
    <row r="4" spans="2:8" ht="15.75" thickBot="1">
      <c r="B4" s="14"/>
      <c r="C4" s="14"/>
      <c r="D4" s="14"/>
      <c r="E4" s="14"/>
      <c r="F4" s="14"/>
      <c r="G4" s="19" t="s">
        <v>11</v>
      </c>
      <c r="H4" s="31"/>
    </row>
    <row r="5" spans="2:8" ht="15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  <c r="H5" s="32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2"/>
    </row>
    <row r="7" spans="2:8" ht="15">
      <c r="B7" s="28" t="s">
        <v>47</v>
      </c>
      <c r="C7" s="18">
        <v>1368.070813</v>
      </c>
      <c r="D7" s="22">
        <v>6.07488</v>
      </c>
      <c r="E7" s="22">
        <v>0</v>
      </c>
      <c r="F7" s="18">
        <v>1500</v>
      </c>
      <c r="G7" s="23">
        <f>IF(F7-C7&gt;5,F7-C7,0)</f>
        <v>131.92918699999996</v>
      </c>
      <c r="H7" s="32"/>
    </row>
    <row r="8" spans="2:8" ht="15">
      <c r="B8" s="28" t="s">
        <v>48</v>
      </c>
      <c r="C8" s="18">
        <v>1361.995933</v>
      </c>
      <c r="D8" s="18">
        <v>6.285638</v>
      </c>
      <c r="E8" s="18">
        <v>0</v>
      </c>
      <c r="F8" s="18">
        <v>1500</v>
      </c>
      <c r="G8" s="23">
        <f aca="true" t="shared" si="0" ref="G8:G13">IF(F8-C8&gt;5,F8-C8,0)</f>
        <v>138.00406700000008</v>
      </c>
      <c r="H8" s="32"/>
    </row>
    <row r="9" spans="2:8" ht="15">
      <c r="B9" s="29" t="s">
        <v>49</v>
      </c>
      <c r="C9" s="18">
        <v>1355.710295</v>
      </c>
      <c r="D9" s="18">
        <v>6.151956</v>
      </c>
      <c r="E9" s="18">
        <v>0</v>
      </c>
      <c r="F9" s="18">
        <v>1500</v>
      </c>
      <c r="G9" s="23">
        <f t="shared" si="0"/>
        <v>144.2897049999999</v>
      </c>
      <c r="H9" s="32"/>
    </row>
    <row r="10" spans="2:8" ht="15">
      <c r="B10" s="29" t="s">
        <v>50</v>
      </c>
      <c r="C10" s="18">
        <v>1349.558339</v>
      </c>
      <c r="D10" s="18">
        <v>5.634541</v>
      </c>
      <c r="E10" s="18">
        <v>0</v>
      </c>
      <c r="F10" s="18">
        <v>1500</v>
      </c>
      <c r="G10" s="23">
        <f t="shared" si="0"/>
        <v>150.44166100000007</v>
      </c>
      <c r="H10" s="32"/>
    </row>
    <row r="11" spans="2:8" ht="15">
      <c r="B11" s="29" t="s">
        <v>51</v>
      </c>
      <c r="C11" s="18">
        <v>1343.923798</v>
      </c>
      <c r="D11" s="18">
        <v>5.440935</v>
      </c>
      <c r="E11" s="18">
        <v>0</v>
      </c>
      <c r="F11" s="18">
        <v>1500</v>
      </c>
      <c r="G11" s="23">
        <f t="shared" si="0"/>
        <v>156.07620199999997</v>
      </c>
      <c r="H11" s="32"/>
    </row>
    <row r="12" spans="2:7" ht="15">
      <c r="B12" s="29" t="s">
        <v>52</v>
      </c>
      <c r="C12" s="18">
        <v>1338.482863</v>
      </c>
      <c r="D12" s="18">
        <v>7.13781</v>
      </c>
      <c r="E12" s="18">
        <v>0</v>
      </c>
      <c r="F12" s="18">
        <v>1500</v>
      </c>
      <c r="G12" s="23">
        <f t="shared" si="0"/>
        <v>161.51713700000005</v>
      </c>
    </row>
    <row r="13" spans="2:7" ht="15.75" thickBot="1">
      <c r="B13" s="30" t="s">
        <v>53</v>
      </c>
      <c r="C13" s="9">
        <v>1331.345053</v>
      </c>
      <c r="D13" s="9">
        <v>7.134284</v>
      </c>
      <c r="E13" s="9">
        <v>0</v>
      </c>
      <c r="F13" s="18">
        <v>1500</v>
      </c>
      <c r="G13" s="23">
        <f t="shared" si="0"/>
        <v>168.654947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6" t="s">
        <v>28</v>
      </c>
      <c r="C3" s="66"/>
      <c r="D3" s="66"/>
      <c r="E3" s="66"/>
      <c r="F3" s="66"/>
      <c r="G3" s="66"/>
      <c r="H3" s="10"/>
      <c r="I3" s="10"/>
    </row>
    <row r="4" spans="2:7" ht="15.75" thickBot="1">
      <c r="B4" s="14"/>
      <c r="C4" s="14"/>
      <c r="D4" s="14"/>
      <c r="E4" s="14"/>
      <c r="F4" s="14"/>
      <c r="G4" s="19" t="s">
        <v>11</v>
      </c>
    </row>
    <row r="5" spans="2:7" ht="30">
      <c r="B5" s="4" t="s">
        <v>15</v>
      </c>
      <c r="C5" s="2" t="s">
        <v>22</v>
      </c>
      <c r="D5" s="20" t="s">
        <v>4</v>
      </c>
      <c r="E5" s="20" t="s">
        <v>17</v>
      </c>
      <c r="F5" s="24" t="s">
        <v>18</v>
      </c>
      <c r="G5" s="21" t="s">
        <v>5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28" t="s">
        <v>47</v>
      </c>
      <c r="C7" s="18">
        <v>792.388467</v>
      </c>
      <c r="D7" s="22">
        <v>6.820962</v>
      </c>
      <c r="E7" s="22">
        <v>0</v>
      </c>
      <c r="F7" s="18">
        <v>1300</v>
      </c>
      <c r="G7" s="23">
        <f>IF(F7-C7&gt;5,F7-C7,0)</f>
        <v>507.611533</v>
      </c>
    </row>
    <row r="8" spans="2:7" ht="15">
      <c r="B8" s="28" t="s">
        <v>48</v>
      </c>
      <c r="C8" s="18">
        <v>785.567505</v>
      </c>
      <c r="D8" s="18">
        <v>6.82753</v>
      </c>
      <c r="E8" s="18">
        <v>0</v>
      </c>
      <c r="F8" s="18">
        <v>1300</v>
      </c>
      <c r="G8" s="23">
        <f aca="true" t="shared" si="0" ref="G8:G13">IF(F8-C8&gt;5,F8-C8,0)</f>
        <v>514.432495</v>
      </c>
    </row>
    <row r="9" spans="2:7" ht="15">
      <c r="B9" s="29" t="s">
        <v>49</v>
      </c>
      <c r="C9" s="18">
        <v>778.739975</v>
      </c>
      <c r="D9" s="18">
        <v>6.840568</v>
      </c>
      <c r="E9" s="18">
        <v>0</v>
      </c>
      <c r="F9" s="18">
        <v>1300</v>
      </c>
      <c r="G9" s="23">
        <f t="shared" si="0"/>
        <v>521.260025</v>
      </c>
    </row>
    <row r="10" spans="2:7" ht="15">
      <c r="B10" s="29" t="s">
        <v>50</v>
      </c>
      <c r="C10" s="18">
        <v>771.899407</v>
      </c>
      <c r="D10" s="18">
        <v>6.788621</v>
      </c>
      <c r="E10" s="18">
        <v>0</v>
      </c>
      <c r="F10" s="18">
        <v>1300</v>
      </c>
      <c r="G10" s="23">
        <f t="shared" si="0"/>
        <v>528.100593</v>
      </c>
    </row>
    <row r="11" spans="2:7" ht="15">
      <c r="B11" s="29" t="s">
        <v>51</v>
      </c>
      <c r="C11" s="18">
        <v>765.110786</v>
      </c>
      <c r="D11" s="18">
        <v>6.774536</v>
      </c>
      <c r="E11" s="18">
        <v>0</v>
      </c>
      <c r="F11" s="18">
        <v>1300</v>
      </c>
      <c r="G11" s="23">
        <f t="shared" si="0"/>
        <v>534.889214</v>
      </c>
    </row>
    <row r="12" spans="2:7" ht="15">
      <c r="B12" s="29" t="s">
        <v>52</v>
      </c>
      <c r="C12" s="18">
        <v>758.33625</v>
      </c>
      <c r="D12" s="18">
        <v>6.84073</v>
      </c>
      <c r="E12" s="18">
        <v>0</v>
      </c>
      <c r="F12" s="18">
        <v>1300</v>
      </c>
      <c r="G12" s="23">
        <f t="shared" si="0"/>
        <v>541.66375</v>
      </c>
    </row>
    <row r="13" spans="2:7" ht="15.75" thickBot="1">
      <c r="B13" s="30" t="s">
        <v>53</v>
      </c>
      <c r="C13" s="9">
        <v>751.49552</v>
      </c>
      <c r="D13" s="9">
        <v>6.835978</v>
      </c>
      <c r="E13" s="9">
        <v>0</v>
      </c>
      <c r="F13" s="18">
        <v>1300</v>
      </c>
      <c r="G13" s="23">
        <f t="shared" si="0"/>
        <v>548.50448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Балюк Роман Алексеевич</dc:creator>
  <cp:keywords/>
  <dc:description/>
  <cp:lastModifiedBy>Балюк Роман Алексеевич</cp:lastModifiedBy>
  <dcterms:created xsi:type="dcterms:W3CDTF">2014-05-12T11:32:09Z</dcterms:created>
  <dcterms:modified xsi:type="dcterms:W3CDTF">2020-11-30T13:16:22Z</dcterms:modified>
  <cp:category/>
  <cp:version/>
  <cp:contentType/>
  <cp:contentStatus/>
</cp:coreProperties>
</file>