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All UGS" sheetId="1" r:id="rId1"/>
    <sheet name="UGS Uhersko" sheetId="2" r:id="rId2"/>
    <sheet name="UGS Bilche-Volitsko Uhersko" sheetId="3" r:id="rId3"/>
    <sheet name="UGS Dashavske" sheetId="4" r:id="rId4"/>
    <sheet name="UGS Oparske" sheetId="5" r:id="rId5"/>
    <sheet name="UGS Bogordchanske" sheetId="6" r:id="rId6"/>
    <sheet name="UGS Olushivske" sheetId="7" r:id="rId7"/>
    <sheet name="UGS Mryn" sheetId="8" r:id="rId8"/>
    <sheet name="UGS Solohivske" sheetId="9" r:id="rId9"/>
    <sheet name="UGS Proletarske" sheetId="10" r:id="rId10"/>
    <sheet name="UGS Kehychivske" sheetId="11" r:id="rId11"/>
    <sheet name="UGS Krasnopopivske" sheetId="12" r:id="rId12"/>
    <sheet name="UGS Verhunske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<sst xmlns="http://schemas.openxmlformats.org/spreadsheetml/2006/main" count="211" uniqueCount="54">
  <si>
    <t>Facility</t>
  </si>
  <si>
    <t>Storage capacity</t>
  </si>
  <si>
    <t>including:</t>
  </si>
  <si>
    <t>Active gas of long-term storage</t>
  </si>
  <si>
    <t>Injection</t>
  </si>
  <si>
    <t>Free capacity</t>
  </si>
  <si>
    <t>Facility status</t>
  </si>
  <si>
    <t>UGS Uherske (XIV-XV)</t>
  </si>
  <si>
    <t>UGS Bilche-Volytsko-Uherske</t>
  </si>
  <si>
    <t>UGS Proletarske</t>
  </si>
  <si>
    <t>* Vergunske UGS is located in the territory temporarily out of Ukraine's control</t>
  </si>
  <si>
    <t>(mcm at 20°С)</t>
  </si>
  <si>
    <t>Operative information about Bilche-Volitsko-Uherske UGS</t>
  </si>
  <si>
    <t>Totally:</t>
  </si>
  <si>
    <t>* The volume of gas storage is shown without taking into account the active gas of long-term storage - 3700 million cubic meters</t>
  </si>
  <si>
    <t>Data</t>
  </si>
  <si>
    <t>Storage*</t>
  </si>
  <si>
    <t>Withdrawal</t>
  </si>
  <si>
    <t>Technical capacity</t>
  </si>
  <si>
    <t>Operative information about Uherske UGS</t>
  </si>
  <si>
    <t>* The volume of gas storage is shown without taking into account the active gas of long-term storage - 250 million cubic meters</t>
  </si>
  <si>
    <t>Operative information about Oparske UGS</t>
  </si>
  <si>
    <t>Storage</t>
  </si>
  <si>
    <t>Operative information about Dashavske UGS</t>
  </si>
  <si>
    <t>* The volume of gas storage is shown without taking into account the active gas of long-term storage - 622 million cubic meters</t>
  </si>
  <si>
    <t>Operative information about Bogordchaske UGS</t>
  </si>
  <si>
    <t>Operative information about Krasnopopivske UGS</t>
  </si>
  <si>
    <t>Operative information about Proletarske UGS</t>
  </si>
  <si>
    <t>Operative information about Solohivske UGS</t>
  </si>
  <si>
    <t>Operative information about Olushivske UGS</t>
  </si>
  <si>
    <t>* The volume of gas storage is shown without taking into account the active gas of long-term storage - 90 million cubic meters</t>
  </si>
  <si>
    <t>Operative information about Mrynske UGS</t>
  </si>
  <si>
    <t>Operational data on the Vergun UGS</t>
  </si>
  <si>
    <t>It is not planned to inject / extract gas into / from the UGS</t>
  </si>
  <si>
    <t xml:space="preserve">Technologically active gas </t>
  </si>
  <si>
    <t>Projected capacity (working (gas) volume)</t>
  </si>
  <si>
    <t>UGS Dashavske</t>
  </si>
  <si>
    <t>UGS Oparske</t>
  </si>
  <si>
    <t>UGS Bohorodchanske</t>
  </si>
  <si>
    <t>UGS Olyshivske</t>
  </si>
  <si>
    <t>UGS Mrynske</t>
  </si>
  <si>
    <t>UGS Solokhivske</t>
  </si>
  <si>
    <t>UGS Kehychivske</t>
  </si>
  <si>
    <t>UGS Verhunske*</t>
  </si>
  <si>
    <t>UGS Krasnopopivske</t>
  </si>
  <si>
    <t>Operative information about UGS Kehychivske</t>
  </si>
  <si>
    <t>Operational data of interaction between JSC "Ukrtransgaz" and LLC "Operator of GTS of Ukraine" for  22.08.2020</t>
  </si>
  <si>
    <t>22.08.2020</t>
  </si>
  <si>
    <t>21.08.2020</t>
  </si>
  <si>
    <t>20.08.2020</t>
  </si>
  <si>
    <t>19.08.2020</t>
  </si>
  <si>
    <t>18.08.2020</t>
  </si>
  <si>
    <t>17.08.2020</t>
  </si>
  <si>
    <t>16.08.2020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</si>
</sst>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7" fillId="0" borderId="28" xfId="0" applyFont="1" applyBorder="1" applyAlignment="1">
      <alignment/>
    </xf>
    <xf numFmtId="0" fontId="0" fillId="0" borderId="0" xfId="0" applyAlignment="1">
      <alignment/>
    </xf>
    <xf numFmtId="2" fontId="28" fillId="0" borderId="27" xfId="0" applyNumberFormat="1" applyFont="1" applyBorder="1" applyAlignment="1">
      <alignment horizontal="center"/>
    </xf>
    <xf numFmtId="2" fontId="28" fillId="0" borderId="17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28" fillId="0" borderId="20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0" fillId="0" borderId="0" xfId="0" applyAlignment="1">
      <alignment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38" fillId="0" borderId="33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37" fillId="0" borderId="28" xfId="0" applyFont="1" applyBorder="1" applyAlignment="1">
      <alignment wrapText="1"/>
    </xf>
    <xf numFmtId="0" fontId="28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2" fontId="28" fillId="0" borderId="37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28" fillId="33" borderId="40" xfId="0" applyFont="1" applyFill="1" applyBorder="1" applyAlignment="1">
      <alignment horizontal="center" vertical="center" wrapText="1"/>
    </xf>
    <xf numFmtId="0" fontId="28" fillId="33" borderId="41" xfId="0" applyFont="1" applyFill="1" applyBorder="1" applyAlignment="1">
      <alignment horizontal="center" vertical="center" wrapText="1"/>
    </xf>
    <xf numFmtId="0" fontId="28" fillId="33" borderId="42" xfId="0" applyFont="1" applyFill="1" applyBorder="1" applyAlignment="1">
      <alignment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A1:K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7109375" style="37" customWidth="1"/>
    <col min="6" max="7" width="15.8515625" style="0" customWidth="1"/>
    <col min="8" max="8" width="18.57421875" style="0" customWidth="1"/>
    <col min="9" max="9" width="24.28125" style="0" customWidth="1"/>
  </cols>
  <sheetData>
    <row r="1" ht="15">
      <c r="B1" s="14"/>
    </row>
    <row r="3" spans="2:11" ht="15">
      <c r="B3" s="56" t="s">
        <v>46</v>
      </c>
      <c r="C3" s="56"/>
      <c r="D3" s="56"/>
      <c r="E3" s="56"/>
      <c r="F3" s="56"/>
      <c r="G3" s="56"/>
      <c r="H3" s="56"/>
      <c r="I3" s="56"/>
      <c r="J3" s="56"/>
      <c r="K3" s="56"/>
    </row>
    <row r="4" spans="2:8" ht="15">
      <c r="B4" s="14"/>
      <c r="C4" s="14"/>
      <c r="F4" s="14"/>
      <c r="G4" s="14"/>
      <c r="H4" s="14"/>
    </row>
    <row r="5" spans="2:9" ht="15.75" thickBot="1">
      <c r="B5" s="14"/>
      <c r="C5" s="14"/>
      <c r="E5" s="27"/>
      <c r="F5" s="14"/>
      <c r="G5" s="14"/>
      <c r="H5" s="14"/>
      <c r="I5" s="27" t="s">
        <v>11</v>
      </c>
    </row>
    <row r="6" spans="2:9" s="41" customFormat="1" ht="15">
      <c r="B6" s="57" t="s">
        <v>0</v>
      </c>
      <c r="C6" s="59" t="s">
        <v>1</v>
      </c>
      <c r="D6" s="61" t="s">
        <v>2</v>
      </c>
      <c r="E6" s="61"/>
      <c r="F6" s="62" t="s">
        <v>4</v>
      </c>
      <c r="G6" s="62" t="s">
        <v>17</v>
      </c>
      <c r="H6" s="62" t="s">
        <v>35</v>
      </c>
      <c r="I6" s="64" t="s">
        <v>6</v>
      </c>
    </row>
    <row r="7" spans="2:9" ht="45.75" thickBot="1">
      <c r="B7" s="58"/>
      <c r="C7" s="60"/>
      <c r="D7" s="42" t="s">
        <v>3</v>
      </c>
      <c r="E7" s="43" t="s">
        <v>34</v>
      </c>
      <c r="F7" s="63"/>
      <c r="G7" s="63"/>
      <c r="H7" s="63"/>
      <c r="I7" s="65"/>
    </row>
    <row r="8" spans="1:9" ht="15.75" thickBot="1">
      <c r="A8" s="50"/>
      <c r="B8" s="48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6">
        <v>8</v>
      </c>
    </row>
    <row r="9" spans="1:9" ht="15">
      <c r="A9" s="50"/>
      <c r="B9" s="49" t="s">
        <v>7</v>
      </c>
      <c r="C9" s="45">
        <f>E9+D9</f>
        <v>661.94418</v>
      </c>
      <c r="D9" s="17">
        <v>250</v>
      </c>
      <c r="E9" s="17">
        <f>'UGS Uhersko'!C7</f>
        <v>411.94418</v>
      </c>
      <c r="F9" s="17">
        <f>'UGS Uhersko'!D7</f>
        <v>9.035466</v>
      </c>
      <c r="G9" s="17">
        <f>'UGS Uhersko'!E7</f>
        <v>0</v>
      </c>
      <c r="H9" s="17">
        <v>1900</v>
      </c>
      <c r="I9" s="36" t="str">
        <f>IF(H9-C9&lt;5,"UGS is fully loaded"," ")</f>
        <v> </v>
      </c>
    </row>
    <row r="10" spans="1:9" ht="15">
      <c r="A10" s="50"/>
      <c r="B10" s="49" t="s">
        <v>8</v>
      </c>
      <c r="C10" s="45">
        <f aca="true" t="shared" si="0" ref="C10:C19">E10+D10</f>
        <v>14811.536311604</v>
      </c>
      <c r="D10" s="18">
        <v>3700</v>
      </c>
      <c r="E10" s="18">
        <f>'UGS Bilche-Volitsko Uhersko'!C7</f>
        <v>11111.536311604</v>
      </c>
      <c r="F10" s="18">
        <f>'UGS Bilche-Volitsko Uhersko'!D7</f>
        <v>55.291817</v>
      </c>
      <c r="G10" s="18">
        <f>'UGS Bilche-Volitsko Uhersko'!E7</f>
        <v>0.00048</v>
      </c>
      <c r="H10" s="17">
        <v>17050</v>
      </c>
      <c r="I10" s="36" t="str">
        <f>IF(H10-C10&lt;5,"UGS is fully loaded"," ")</f>
        <v> </v>
      </c>
    </row>
    <row r="11" spans="1:9" ht="15">
      <c r="A11" s="50"/>
      <c r="B11" s="49" t="s">
        <v>36</v>
      </c>
      <c r="C11" s="45">
        <f t="shared" si="0"/>
        <v>2580.70949</v>
      </c>
      <c r="D11" s="18">
        <v>622</v>
      </c>
      <c r="E11" s="18">
        <f>'UGS Dashavske'!C7</f>
        <v>1958.70949</v>
      </c>
      <c r="F11" s="18">
        <f>'UGS Dashavske'!D7</f>
        <v>18.38173</v>
      </c>
      <c r="G11" s="18">
        <f>'UGS Dashavske'!E7</f>
        <v>0</v>
      </c>
      <c r="H11" s="18">
        <v>2150</v>
      </c>
      <c r="I11" s="36" t="str">
        <f>IF(H11-C11&lt;5,"UGS is fully loaded"," ")</f>
        <v>UGS is fully loaded</v>
      </c>
    </row>
    <row r="12" spans="1:9" ht="15">
      <c r="A12" s="50"/>
      <c r="B12" s="49" t="s">
        <v>37</v>
      </c>
      <c r="C12" s="45">
        <f t="shared" si="0"/>
        <v>1076.877338</v>
      </c>
      <c r="D12" s="18"/>
      <c r="E12" s="18">
        <f>'UGS Oparske'!C7</f>
        <v>1076.877338</v>
      </c>
      <c r="F12" s="18">
        <f>'UGS Oparske'!D7</f>
        <v>6.511321</v>
      </c>
      <c r="G12" s="18">
        <f>'UGS Oparske'!E7</f>
        <v>0</v>
      </c>
      <c r="H12" s="18">
        <v>1920</v>
      </c>
      <c r="I12" s="36" t="str">
        <f>IF(H12-C12&lt;5,"UGS is fully loaded"," ")</f>
        <v> </v>
      </c>
    </row>
    <row r="13" spans="1:9" ht="15">
      <c r="A13" s="50"/>
      <c r="B13" s="49" t="s">
        <v>38</v>
      </c>
      <c r="C13" s="45">
        <f t="shared" si="0"/>
        <v>2125.524775</v>
      </c>
      <c r="D13" s="18"/>
      <c r="E13" s="18">
        <f>'UGS Bogordchanske'!C7</f>
        <v>2125.524775</v>
      </c>
      <c r="F13" s="18">
        <f>'UGS Bogordchanske'!D7</f>
        <v>7.57665</v>
      </c>
      <c r="G13" s="18">
        <f>'UGS Bogordchanske'!E7</f>
        <v>0</v>
      </c>
      <c r="H13" s="18">
        <v>2300</v>
      </c>
      <c r="I13" s="36" t="str">
        <f>IF(H13-C13&lt;3,"UGS is fully loaded"," ")</f>
        <v> </v>
      </c>
    </row>
    <row r="14" spans="1:9" ht="15">
      <c r="A14" s="50"/>
      <c r="B14" s="49" t="s">
        <v>39</v>
      </c>
      <c r="C14" s="45">
        <f t="shared" si="0"/>
        <v>96.050319</v>
      </c>
      <c r="D14" s="18">
        <v>90</v>
      </c>
      <c r="E14" s="18">
        <f>'UGS Olushivske'!C7</f>
        <v>6.050319</v>
      </c>
      <c r="F14" s="18">
        <f>'UGS Olushivske'!D7</f>
        <v>0</v>
      </c>
      <c r="G14" s="18">
        <f>'UGS Olushivske'!E7</f>
        <v>8.1E-05</v>
      </c>
      <c r="H14" s="18">
        <v>310</v>
      </c>
      <c r="I14" s="36" t="str">
        <f>IF(ROUND(E14,2)&lt;&gt;6.05," "," Injections in UGS are not planned ")</f>
        <v> Injections in UGS are not planned </v>
      </c>
    </row>
    <row r="15" spans="1:9" ht="15">
      <c r="A15" s="50"/>
      <c r="B15" s="49" t="s">
        <v>40</v>
      </c>
      <c r="C15" s="45">
        <f t="shared" si="0"/>
        <v>1187.217629</v>
      </c>
      <c r="D15" s="18"/>
      <c r="E15" s="18">
        <f>'UGS Mryn'!C7</f>
        <v>1187.217629</v>
      </c>
      <c r="F15" s="18">
        <f>'UGS Mryn'!D7</f>
        <v>6.300337</v>
      </c>
      <c r="G15" s="18">
        <f>'UGS Mryn'!E7</f>
        <v>0</v>
      </c>
      <c r="H15" s="18">
        <v>1500</v>
      </c>
      <c r="I15" s="36" t="str">
        <f>IF(H15-C15&lt;5,"UGS is fully loaded"," ")</f>
        <v> </v>
      </c>
    </row>
    <row r="16" spans="1:9" ht="15">
      <c r="A16" s="50"/>
      <c r="B16" s="49" t="s">
        <v>41</v>
      </c>
      <c r="C16" s="45">
        <f t="shared" si="0"/>
        <v>606.292302</v>
      </c>
      <c r="D16" s="18"/>
      <c r="E16" s="18">
        <f>'UGS Solohivske'!C7</f>
        <v>606.292302</v>
      </c>
      <c r="F16" s="18">
        <f>'UGS Solohivske'!D7</f>
        <v>6.877917</v>
      </c>
      <c r="G16" s="18">
        <f>'UGS Solohivske'!E7</f>
        <v>0</v>
      </c>
      <c r="H16" s="18">
        <v>1300</v>
      </c>
      <c r="I16" s="36" t="str">
        <f>IF(H16-C16&lt;5,"UGS is fully loaded"," ")</f>
        <v> </v>
      </c>
    </row>
    <row r="17" spans="1:9" ht="15">
      <c r="A17" s="50"/>
      <c r="B17" s="49" t="s">
        <v>9</v>
      </c>
      <c r="C17" s="45">
        <f t="shared" si="0"/>
        <v>540.47163</v>
      </c>
      <c r="D17" s="18"/>
      <c r="E17" s="18">
        <f>'UGS Proletarske'!C7</f>
        <v>540.47163</v>
      </c>
      <c r="F17" s="18">
        <f>'UGS Proletarske'!D7</f>
        <v>3.711153</v>
      </c>
      <c r="G17" s="18">
        <f>'UGS Proletarske'!E7</f>
        <v>0</v>
      </c>
      <c r="H17" s="18">
        <v>1000</v>
      </c>
      <c r="I17" s="36" t="str">
        <f>IF(H17-C17&lt;5,"UGS is fully loaded"," ")</f>
        <v> </v>
      </c>
    </row>
    <row r="18" spans="1:9" s="34" customFormat="1" ht="15">
      <c r="A18" s="50"/>
      <c r="B18" s="49" t="s">
        <v>42</v>
      </c>
      <c r="C18" s="45">
        <f t="shared" si="0"/>
        <v>695.090367</v>
      </c>
      <c r="D18" s="18"/>
      <c r="E18" s="18">
        <f>'UGS Kehychivske'!C7</f>
        <v>695.090367</v>
      </c>
      <c r="F18" s="18">
        <f>'UGS Kehychivske'!D7</f>
        <v>0</v>
      </c>
      <c r="G18" s="18">
        <f>'UGS Kehychivske'!E7</f>
        <v>6E-06</v>
      </c>
      <c r="H18" s="18">
        <v>700</v>
      </c>
      <c r="I18" s="36" t="str">
        <f>IF(H18-C18&lt;5,"UGS is fully loaded"," ")</f>
        <v>UGS is fully loaded</v>
      </c>
    </row>
    <row r="19" spans="1:10" ht="15">
      <c r="A19" s="50"/>
      <c r="B19" s="49" t="s">
        <v>44</v>
      </c>
      <c r="C19" s="45">
        <f t="shared" si="0"/>
        <v>80.751009</v>
      </c>
      <c r="D19" s="18"/>
      <c r="E19" s="18">
        <f>'UGS Krasnopopivske'!C7</f>
        <v>80.751009</v>
      </c>
      <c r="F19" s="18">
        <f>'UGS Krasnopopivske'!D7</f>
        <v>0</v>
      </c>
      <c r="G19" s="18">
        <f>'UGS Krasnopopivske'!E7</f>
        <v>0.000189</v>
      </c>
      <c r="H19" s="18">
        <v>420</v>
      </c>
      <c r="I19" s="36" t="str">
        <f>IF(ROUND(E19,2)&lt;&gt;80.75," ","Injections in UGS are not planned ")</f>
        <v>Injections in UGS are not planned </v>
      </c>
      <c r="J19" s="35"/>
    </row>
    <row r="20" spans="1:9" s="14" customFormat="1" ht="19.5">
      <c r="A20" s="50"/>
      <c r="B20" s="49" t="s">
        <v>43</v>
      </c>
      <c r="C20" s="46">
        <v>175.863684</v>
      </c>
      <c r="D20" s="33"/>
      <c r="E20" s="33">
        <f>C20</f>
        <v>175.863684</v>
      </c>
      <c r="F20" s="33">
        <v>0</v>
      </c>
      <c r="G20" s="33">
        <f>'UGS Verhunske'!E7</f>
        <v>0.000189</v>
      </c>
      <c r="H20" s="33">
        <v>400</v>
      </c>
      <c r="I20" s="52" t="s">
        <v>33</v>
      </c>
    </row>
    <row r="21" spans="2:9" ht="15.75" customHeight="1" thickBot="1">
      <c r="B21" s="47" t="s">
        <v>13</v>
      </c>
      <c r="C21" s="39">
        <f>SUM(C9:C20)</f>
        <v>24638.329034604</v>
      </c>
      <c r="D21" s="38">
        <f>SUM(D9:D20)</f>
        <v>4662</v>
      </c>
      <c r="E21" s="39">
        <f>SUM(E9:E20)</f>
        <v>19976.329034604</v>
      </c>
      <c r="F21" s="39">
        <f>SUM(F9:F19)</f>
        <v>113.68639099999999</v>
      </c>
      <c r="G21" s="39">
        <f>SUM(G9:G19)</f>
        <v>0.000756</v>
      </c>
      <c r="H21" s="38">
        <f>SUM(H9:H20)</f>
        <v>30950</v>
      </c>
      <c r="I21" s="40"/>
    </row>
    <row r="22" spans="2:9" ht="15.75" customHeight="1" thickBot="1">
      <c r="B22" s="53" t="s">
        <v>5</v>
      </c>
      <c r="C22" s="54"/>
      <c r="D22" s="54"/>
      <c r="E22" s="54"/>
      <c r="F22" s="54"/>
      <c r="G22" s="54"/>
      <c r="H22" s="54"/>
      <c r="I22" s="55">
        <f>H21-C21-777.34</f>
        <v>5534.330965395999</v>
      </c>
    </row>
    <row r="23" spans="2:9" s="51" customFormat="1" ht="15.75" customHeight="1">
      <c r="B23" s="27"/>
      <c r="D23" s="27"/>
      <c r="H23" s="27"/>
      <c r="I23" s="27"/>
    </row>
    <row r="24" ht="15">
      <c r="B24" s="44" t="s">
        <v>10</v>
      </c>
    </row>
  </sheetData>
  <sheetProtection/>
  <mergeCells count="8">
    <mergeCell ref="B3:K3"/>
    <mergeCell ref="B6:B7"/>
    <mergeCell ref="C6:C7"/>
    <mergeCell ref="D6:E6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G14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5">
      <c r="B3" s="66" t="s">
        <v>27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540.47163</v>
      </c>
      <c r="D7" s="22">
        <v>3.711153</v>
      </c>
      <c r="E7" s="22">
        <v>0</v>
      </c>
      <c r="F7" s="18">
        <v>1000</v>
      </c>
      <c r="G7" s="23">
        <f>IF(F7-C7&gt;5,F7-C7,0)</f>
        <v>459.52837</v>
      </c>
    </row>
    <row r="8" spans="2:7" ht="15">
      <c r="B8" s="28" t="s">
        <v>48</v>
      </c>
      <c r="C8" s="18">
        <v>536.760477</v>
      </c>
      <c r="D8" s="18">
        <v>3.724545</v>
      </c>
      <c r="E8" s="18">
        <v>0</v>
      </c>
      <c r="F8" s="18">
        <v>1000</v>
      </c>
      <c r="G8" s="23">
        <f aca="true" t="shared" si="0" ref="G8:G13">IF(F8-C8&gt;5,F8-C8,0)</f>
        <v>463.23952299999996</v>
      </c>
    </row>
    <row r="9" spans="2:7" ht="15">
      <c r="B9" s="29" t="s">
        <v>49</v>
      </c>
      <c r="C9" s="18">
        <v>533.035932</v>
      </c>
      <c r="D9" s="18">
        <v>3.733131</v>
      </c>
      <c r="E9" s="18">
        <v>0</v>
      </c>
      <c r="F9" s="18">
        <v>1000</v>
      </c>
      <c r="G9" s="23">
        <f t="shared" si="0"/>
        <v>466.964068</v>
      </c>
    </row>
    <row r="10" spans="2:7" ht="15">
      <c r="B10" s="29" t="s">
        <v>50</v>
      </c>
      <c r="C10" s="18">
        <v>529.302801</v>
      </c>
      <c r="D10" s="18">
        <v>3.719634</v>
      </c>
      <c r="E10" s="18">
        <v>0</v>
      </c>
      <c r="F10" s="18">
        <v>1000</v>
      </c>
      <c r="G10" s="23">
        <f t="shared" si="0"/>
        <v>470.69719899999996</v>
      </c>
    </row>
    <row r="11" spans="2:7" ht="15">
      <c r="B11" s="29" t="s">
        <v>51</v>
      </c>
      <c r="C11" s="18">
        <v>525.583167</v>
      </c>
      <c r="D11" s="18">
        <v>3.729183</v>
      </c>
      <c r="E11" s="18">
        <v>0</v>
      </c>
      <c r="F11" s="18">
        <v>1000</v>
      </c>
      <c r="G11" s="23">
        <f t="shared" si="0"/>
        <v>474.416833</v>
      </c>
    </row>
    <row r="12" spans="2:7" ht="15">
      <c r="B12" s="29" t="s">
        <v>52</v>
      </c>
      <c r="C12" s="18">
        <v>521.853984</v>
      </c>
      <c r="D12" s="18">
        <v>3.709419</v>
      </c>
      <c r="E12" s="18">
        <v>0</v>
      </c>
      <c r="F12" s="18">
        <v>1000</v>
      </c>
      <c r="G12" s="23">
        <f t="shared" si="0"/>
        <v>478.14601600000003</v>
      </c>
    </row>
    <row r="13" spans="2:7" ht="15.75" thickBot="1">
      <c r="B13" s="30" t="s">
        <v>53</v>
      </c>
      <c r="C13" s="9">
        <v>518.144565</v>
      </c>
      <c r="D13" s="9">
        <v>3.677674</v>
      </c>
      <c r="E13" s="9">
        <v>0</v>
      </c>
      <c r="F13" s="18">
        <v>1000</v>
      </c>
      <c r="G13" s="23">
        <f t="shared" si="0"/>
        <v>481.85543500000006</v>
      </c>
    </row>
    <row r="14" spans="2:7" ht="15">
      <c r="B14" s="14"/>
      <c r="C14" s="14"/>
      <c r="D14" s="14"/>
      <c r="E14" s="14"/>
      <c r="F14" s="14"/>
      <c r="G14" s="14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4">
      <selection activeCell="K7" sqref="K7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5">
      <c r="B3" s="66" t="s">
        <v>45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695.090367</v>
      </c>
      <c r="D7" s="22">
        <v>0</v>
      </c>
      <c r="E7" s="22">
        <v>6E-06</v>
      </c>
      <c r="F7" s="18">
        <v>700</v>
      </c>
      <c r="G7" s="23">
        <f>IF(F7-C7&gt;5,F7-C7,0)</f>
        <v>0</v>
      </c>
    </row>
    <row r="8" spans="2:7" ht="15">
      <c r="B8" s="28" t="s">
        <v>48</v>
      </c>
      <c r="C8" s="18">
        <v>695.090373</v>
      </c>
      <c r="D8" s="18">
        <v>0</v>
      </c>
      <c r="E8" s="18">
        <v>6E-06</v>
      </c>
      <c r="F8" s="18">
        <v>700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695.090379</v>
      </c>
      <c r="D9" s="18">
        <v>0</v>
      </c>
      <c r="E9" s="18">
        <v>6E-06</v>
      </c>
      <c r="F9" s="18">
        <v>700</v>
      </c>
      <c r="G9" s="23">
        <f t="shared" si="0"/>
        <v>0</v>
      </c>
    </row>
    <row r="10" spans="2:7" ht="15">
      <c r="B10" s="29" t="s">
        <v>50</v>
      </c>
      <c r="C10" s="18">
        <v>695.090385</v>
      </c>
      <c r="D10" s="18">
        <v>0</v>
      </c>
      <c r="E10" s="18">
        <v>0.003733</v>
      </c>
      <c r="F10" s="18">
        <v>700</v>
      </c>
      <c r="G10" s="23">
        <f t="shared" si="0"/>
        <v>0</v>
      </c>
    </row>
    <row r="11" spans="2:7" ht="15">
      <c r="B11" s="29" t="s">
        <v>51</v>
      </c>
      <c r="C11" s="18">
        <v>695.094118</v>
      </c>
      <c r="D11" s="18">
        <v>0</v>
      </c>
      <c r="E11" s="18">
        <v>6E-06</v>
      </c>
      <c r="F11" s="18">
        <v>700</v>
      </c>
      <c r="G11" s="23">
        <f t="shared" si="0"/>
        <v>0</v>
      </c>
    </row>
    <row r="12" spans="2:7" ht="15">
      <c r="B12" s="29" t="s">
        <v>52</v>
      </c>
      <c r="C12" s="18">
        <v>695.094124</v>
      </c>
      <c r="D12" s="18">
        <v>0</v>
      </c>
      <c r="E12" s="18">
        <v>6E-06</v>
      </c>
      <c r="F12" s="18">
        <v>700</v>
      </c>
      <c r="G12" s="23">
        <f t="shared" si="0"/>
        <v>0</v>
      </c>
    </row>
    <row r="13" spans="2:7" ht="15.75" thickBot="1">
      <c r="B13" s="30" t="s">
        <v>53</v>
      </c>
      <c r="C13" s="9">
        <v>695.09413</v>
      </c>
      <c r="D13" s="9">
        <v>0</v>
      </c>
      <c r="E13" s="9">
        <v>6E-06</v>
      </c>
      <c r="F13" s="18">
        <v>700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5">
      <c r="B3" s="66" t="s">
        <v>26</v>
      </c>
      <c r="C3" s="66"/>
      <c r="D3" s="66"/>
      <c r="E3" s="66"/>
      <c r="F3" s="66"/>
      <c r="G3" s="66"/>
      <c r="H3" s="12"/>
    </row>
    <row r="4" spans="2:8" ht="15.75" thickBot="1">
      <c r="B4" s="14"/>
      <c r="C4" s="14"/>
      <c r="D4" s="14"/>
      <c r="E4" s="14"/>
      <c r="F4" s="14"/>
      <c r="G4" s="19" t="s">
        <v>11</v>
      </c>
      <c r="H4" s="1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80.751009</v>
      </c>
      <c r="D7" s="22">
        <v>0</v>
      </c>
      <c r="E7" s="22">
        <v>0.000189</v>
      </c>
      <c r="F7" s="18">
        <v>420</v>
      </c>
      <c r="G7" s="23">
        <f>IF(ROUND(C7,2)=80.75,0,F7-C7)</f>
        <v>0</v>
      </c>
    </row>
    <row r="8" spans="2:8" ht="15">
      <c r="B8" s="28" t="s">
        <v>48</v>
      </c>
      <c r="C8" s="18">
        <v>80.751198</v>
      </c>
      <c r="D8" s="18">
        <v>0</v>
      </c>
      <c r="E8" s="18">
        <v>0.000189</v>
      </c>
      <c r="F8" s="18">
        <v>420</v>
      </c>
      <c r="G8" s="23">
        <f aca="true" t="shared" si="0" ref="G8:G13">IF(ROUND(C8,2)=80.75,0,F8-C8)</f>
        <v>0</v>
      </c>
      <c r="H8" s="11"/>
    </row>
    <row r="9" spans="2:8" ht="15">
      <c r="B9" s="29" t="s">
        <v>49</v>
      </c>
      <c r="C9" s="18">
        <v>80.751387</v>
      </c>
      <c r="D9" s="18">
        <v>0</v>
      </c>
      <c r="E9" s="18">
        <v>0.000209</v>
      </c>
      <c r="F9" s="18">
        <v>420</v>
      </c>
      <c r="G9" s="23">
        <f t="shared" si="0"/>
        <v>0</v>
      </c>
      <c r="H9" s="11"/>
    </row>
    <row r="10" spans="2:8" ht="15">
      <c r="B10" s="29" t="s">
        <v>50</v>
      </c>
      <c r="C10" s="18">
        <v>80.751596</v>
      </c>
      <c r="D10" s="18">
        <v>0</v>
      </c>
      <c r="E10" s="18">
        <v>0.000189</v>
      </c>
      <c r="F10" s="18">
        <v>420</v>
      </c>
      <c r="G10" s="23">
        <f t="shared" si="0"/>
        <v>0</v>
      </c>
      <c r="H10" s="11"/>
    </row>
    <row r="11" spans="2:8" ht="15">
      <c r="B11" s="29" t="s">
        <v>51</v>
      </c>
      <c r="C11" s="18">
        <v>80.751785</v>
      </c>
      <c r="D11" s="18">
        <v>0</v>
      </c>
      <c r="E11" s="18">
        <v>0.000189</v>
      </c>
      <c r="F11" s="18">
        <v>420</v>
      </c>
      <c r="G11" s="23">
        <f t="shared" si="0"/>
        <v>0</v>
      </c>
      <c r="H11" s="11"/>
    </row>
    <row r="12" spans="2:8" ht="15">
      <c r="B12" s="29" t="s">
        <v>52</v>
      </c>
      <c r="C12" s="18">
        <v>80.751974</v>
      </c>
      <c r="D12" s="18">
        <v>0</v>
      </c>
      <c r="E12" s="18">
        <v>0.000189</v>
      </c>
      <c r="F12" s="18">
        <v>420</v>
      </c>
      <c r="G12" s="23">
        <f t="shared" si="0"/>
        <v>0</v>
      </c>
      <c r="H12" s="11"/>
    </row>
    <row r="13" spans="2:8" ht="15.75" thickBot="1">
      <c r="B13" s="30" t="s">
        <v>53</v>
      </c>
      <c r="C13" s="9">
        <v>80.752163</v>
      </c>
      <c r="D13" s="9">
        <v>0</v>
      </c>
      <c r="E13" s="9">
        <v>0.00019</v>
      </c>
      <c r="F13" s="18">
        <v>420</v>
      </c>
      <c r="G13" s="23">
        <f t="shared" si="0"/>
        <v>0</v>
      </c>
      <c r="H13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140625" style="0" customWidth="1"/>
    <col min="3" max="3" width="14.7109375" style="0" customWidth="1"/>
    <col min="4" max="4" width="17.7109375" style="0" customWidth="1"/>
    <col min="5" max="5" width="16.140625" style="0" customWidth="1"/>
    <col min="6" max="6" width="18.00390625" style="0" customWidth="1"/>
    <col min="7" max="7" width="17.140625" style="0" customWidth="1"/>
  </cols>
  <sheetData>
    <row r="3" spans="2:7" ht="15">
      <c r="B3" s="66" t="s">
        <v>32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6" t="s">
        <v>47</v>
      </c>
      <c r="C7" s="18">
        <v>80.751009</v>
      </c>
      <c r="D7" s="22">
        <v>0</v>
      </c>
      <c r="E7" s="22">
        <v>0.000189</v>
      </c>
      <c r="F7" s="18">
        <v>400</v>
      </c>
      <c r="G7" s="23">
        <f>F7-C7</f>
        <v>319.248991</v>
      </c>
    </row>
    <row r="8" spans="2:7" ht="15">
      <c r="B8" s="6" t="s">
        <v>48</v>
      </c>
      <c r="C8" s="18">
        <v>80.751198</v>
      </c>
      <c r="D8" s="18">
        <v>0</v>
      </c>
      <c r="E8" s="18">
        <v>0.000189</v>
      </c>
      <c r="F8" s="18">
        <v>400</v>
      </c>
      <c r="G8" s="23">
        <f aca="true" t="shared" si="0" ref="G8:G13">F8-C8</f>
        <v>319.248802</v>
      </c>
    </row>
    <row r="9" spans="2:7" ht="15">
      <c r="B9" s="7" t="s">
        <v>49</v>
      </c>
      <c r="C9" s="18">
        <v>80.751387</v>
      </c>
      <c r="D9" s="18">
        <v>0</v>
      </c>
      <c r="E9" s="18">
        <v>0.000209</v>
      </c>
      <c r="F9" s="18">
        <v>400</v>
      </c>
      <c r="G9" s="23">
        <f t="shared" si="0"/>
        <v>319.248613</v>
      </c>
    </row>
    <row r="10" spans="2:7" ht="15">
      <c r="B10" s="7" t="s">
        <v>50</v>
      </c>
      <c r="C10" s="18">
        <v>80.751596</v>
      </c>
      <c r="D10" s="18">
        <v>0</v>
      </c>
      <c r="E10" s="18">
        <v>0.000189</v>
      </c>
      <c r="F10" s="18">
        <v>400</v>
      </c>
      <c r="G10" s="23">
        <f t="shared" si="0"/>
        <v>319.248404</v>
      </c>
    </row>
    <row r="11" spans="2:7" ht="15">
      <c r="B11" s="7" t="s">
        <v>51</v>
      </c>
      <c r="C11" s="18">
        <v>80.751785</v>
      </c>
      <c r="D11" s="18">
        <v>0</v>
      </c>
      <c r="E11" s="18">
        <v>0.000189</v>
      </c>
      <c r="F11" s="18">
        <v>400</v>
      </c>
      <c r="G11" s="23">
        <f t="shared" si="0"/>
        <v>319.248215</v>
      </c>
    </row>
    <row r="12" spans="2:7" ht="15">
      <c r="B12" s="7" t="s">
        <v>52</v>
      </c>
      <c r="C12" s="18">
        <v>80.751974</v>
      </c>
      <c r="D12" s="18">
        <v>0</v>
      </c>
      <c r="E12" s="18">
        <v>0.000189</v>
      </c>
      <c r="F12" s="18">
        <v>400</v>
      </c>
      <c r="G12" s="23">
        <f t="shared" si="0"/>
        <v>319.248026</v>
      </c>
    </row>
    <row r="13" spans="2:7" ht="15.75" thickBot="1">
      <c r="B13" s="8" t="s">
        <v>53</v>
      </c>
      <c r="C13" s="9">
        <v>80.752163</v>
      </c>
      <c r="D13" s="9">
        <v>0</v>
      </c>
      <c r="E13" s="9">
        <v>0.00019</v>
      </c>
      <c r="F13" s="18">
        <v>400</v>
      </c>
      <c r="G13" s="23">
        <f t="shared" si="0"/>
        <v>319.247837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/>
  <dimension ref="B3:I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5">
      <c r="B3" s="66" t="s">
        <v>19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411.94418</v>
      </c>
      <c r="D7" s="22">
        <v>9.035466</v>
      </c>
      <c r="E7" s="22">
        <v>0</v>
      </c>
      <c r="F7" s="17">
        <v>1900</v>
      </c>
      <c r="G7" s="23">
        <f>IF(F7-C7&gt;5,F7-C7,0)</f>
        <v>1488.05582</v>
      </c>
    </row>
    <row r="8" spans="2:7" ht="15">
      <c r="B8" s="28" t="s">
        <v>48</v>
      </c>
      <c r="C8" s="18">
        <v>402.908714</v>
      </c>
      <c r="D8" s="18">
        <v>8.533813</v>
      </c>
      <c r="E8" s="18">
        <v>0</v>
      </c>
      <c r="F8" s="17">
        <v>1900</v>
      </c>
      <c r="G8" s="23">
        <f aca="true" t="shared" si="0" ref="G8:G13">IF(F8-C8&gt;5,F8-C8,0)</f>
        <v>1497.091286</v>
      </c>
    </row>
    <row r="9" spans="2:7" ht="15">
      <c r="B9" s="29" t="s">
        <v>49</v>
      </c>
      <c r="C9" s="18">
        <v>394.374901</v>
      </c>
      <c r="D9" s="18">
        <v>9.01197</v>
      </c>
      <c r="E9" s="18">
        <v>0</v>
      </c>
      <c r="F9" s="17">
        <v>1900</v>
      </c>
      <c r="G9" s="23">
        <f t="shared" si="0"/>
        <v>1505.6250989999999</v>
      </c>
    </row>
    <row r="10" spans="2:7" ht="15">
      <c r="B10" s="29" t="s">
        <v>50</v>
      </c>
      <c r="C10" s="18">
        <v>385.362931</v>
      </c>
      <c r="D10" s="18">
        <v>10.250872</v>
      </c>
      <c r="E10" s="18">
        <v>0</v>
      </c>
      <c r="F10" s="17">
        <v>1900</v>
      </c>
      <c r="G10" s="23">
        <f t="shared" si="0"/>
        <v>1514.6370689999999</v>
      </c>
    </row>
    <row r="11" spans="2:7" ht="15">
      <c r="B11" s="29" t="s">
        <v>51</v>
      </c>
      <c r="C11" s="18">
        <v>375.112059</v>
      </c>
      <c r="D11" s="18">
        <v>10.304941</v>
      </c>
      <c r="E11" s="18">
        <v>0</v>
      </c>
      <c r="F11" s="17">
        <v>1900</v>
      </c>
      <c r="G11" s="23">
        <f t="shared" si="0"/>
        <v>1524.887941</v>
      </c>
    </row>
    <row r="12" spans="2:7" ht="15">
      <c r="B12" s="29" t="s">
        <v>52</v>
      </c>
      <c r="C12" s="18">
        <v>364.807118</v>
      </c>
      <c r="D12" s="18">
        <v>9.898364</v>
      </c>
      <c r="E12" s="18">
        <v>0</v>
      </c>
      <c r="F12" s="17">
        <v>1900</v>
      </c>
      <c r="G12" s="23">
        <f t="shared" si="0"/>
        <v>1535.192882</v>
      </c>
    </row>
    <row r="13" spans="2:7" ht="15.75" thickBot="1">
      <c r="B13" s="30" t="s">
        <v>53</v>
      </c>
      <c r="C13" s="9">
        <v>354.908754</v>
      </c>
      <c r="D13" s="9">
        <v>9.674424</v>
      </c>
      <c r="E13" s="9">
        <v>0</v>
      </c>
      <c r="F13" s="17">
        <v>1900</v>
      </c>
      <c r="G13" s="23">
        <f t="shared" si="0"/>
        <v>1545.091246</v>
      </c>
    </row>
    <row r="16" spans="2:9" ht="15">
      <c r="B16" s="67" t="s">
        <v>20</v>
      </c>
      <c r="C16" s="67"/>
      <c r="D16" s="67"/>
      <c r="E16" s="67"/>
      <c r="F16" s="67"/>
      <c r="G16" s="67"/>
      <c r="H16" s="67"/>
      <c r="I16" s="67"/>
    </row>
  </sheetData>
  <sheetProtection/>
  <mergeCells count="2">
    <mergeCell ref="B3:G3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4" customWidth="1"/>
    <col min="7" max="7" width="15.140625" style="0" customWidth="1"/>
    <col min="8" max="8" width="15.28125" style="0" customWidth="1"/>
  </cols>
  <sheetData>
    <row r="3" spans="2:8" ht="15">
      <c r="B3" s="66" t="s">
        <v>12</v>
      </c>
      <c r="C3" s="66"/>
      <c r="D3" s="66"/>
      <c r="E3" s="66"/>
      <c r="F3" s="66"/>
      <c r="G3" s="66"/>
      <c r="H3" s="13"/>
    </row>
    <row r="4" spans="1:8" ht="15.75" thickBot="1">
      <c r="A4" s="1"/>
      <c r="B4" s="11"/>
      <c r="C4" s="11"/>
      <c r="D4" s="11"/>
      <c r="E4" s="11"/>
      <c r="G4" s="19" t="s">
        <v>11</v>
      </c>
      <c r="H4" s="11"/>
    </row>
    <row r="5" spans="2:8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11111.536311604</v>
      </c>
      <c r="D7" s="22">
        <v>55.291817</v>
      </c>
      <c r="E7" s="22">
        <v>0.00048</v>
      </c>
      <c r="F7" s="26">
        <f>'[1]Всі_ПСГ'!$F$8</f>
        <v>17050</v>
      </c>
      <c r="G7" s="23">
        <f>IF(F7-C7&gt;5,F7-C7,0)</f>
        <v>5938.463688395999</v>
      </c>
    </row>
    <row r="8" spans="2:8" ht="15">
      <c r="B8" s="28" t="s">
        <v>48</v>
      </c>
      <c r="C8" s="18">
        <v>11056.244974604</v>
      </c>
      <c r="D8" s="18">
        <v>55.509843</v>
      </c>
      <c r="E8" s="18">
        <v>0.000479</v>
      </c>
      <c r="F8" s="26">
        <f>'[1]Всі_ПСГ'!$F$8</f>
        <v>17050</v>
      </c>
      <c r="G8" s="23">
        <f aca="true" t="shared" si="0" ref="G8:G13">IF(F8-C8&gt;5,F8-C8,0)</f>
        <v>5993.755025396</v>
      </c>
      <c r="H8" s="11"/>
    </row>
    <row r="9" spans="2:8" ht="15">
      <c r="B9" s="29" t="s">
        <v>49</v>
      </c>
      <c r="C9" s="18">
        <v>11000.735610604</v>
      </c>
      <c r="D9" s="18">
        <v>54.981866</v>
      </c>
      <c r="E9" s="18">
        <v>0.000479</v>
      </c>
      <c r="F9" s="26">
        <f>'[1]Всі_ПСГ'!$F$8</f>
        <v>17050</v>
      </c>
      <c r="G9" s="23">
        <f t="shared" si="0"/>
        <v>6049.264389395999</v>
      </c>
      <c r="H9" s="11"/>
    </row>
    <row r="10" spans="2:8" ht="15">
      <c r="B10" s="29" t="s">
        <v>50</v>
      </c>
      <c r="C10" s="18">
        <v>10945.754223604</v>
      </c>
      <c r="D10" s="18">
        <v>57.076725</v>
      </c>
      <c r="E10" s="18">
        <v>0.000481</v>
      </c>
      <c r="F10" s="26">
        <f>'[1]Всі_ПСГ'!$F$8</f>
        <v>17050</v>
      </c>
      <c r="G10" s="23">
        <f t="shared" si="0"/>
        <v>6104.245776395999</v>
      </c>
      <c r="H10" s="11"/>
    </row>
    <row r="11" spans="2:8" ht="15">
      <c r="B11" s="29" t="s">
        <v>51</v>
      </c>
      <c r="C11" s="18">
        <v>10888.677979604</v>
      </c>
      <c r="D11" s="18">
        <v>56.988325</v>
      </c>
      <c r="E11" s="18">
        <v>0.00048</v>
      </c>
      <c r="F11" s="26">
        <f>'[1]Всі_ПСГ'!$F$8</f>
        <v>17050</v>
      </c>
      <c r="G11" s="23">
        <f t="shared" si="0"/>
        <v>6161.322020396001</v>
      </c>
      <c r="H11" s="11"/>
    </row>
    <row r="12" spans="2:8" ht="15">
      <c r="B12" s="29" t="s">
        <v>52</v>
      </c>
      <c r="C12" s="18">
        <v>10831.690134604</v>
      </c>
      <c r="D12" s="18">
        <v>57.533008</v>
      </c>
      <c r="E12" s="18">
        <v>0.000476</v>
      </c>
      <c r="F12" s="26">
        <f>'[1]Всі_ПСГ'!$F$8</f>
        <v>17050</v>
      </c>
      <c r="G12" s="23">
        <f t="shared" si="0"/>
        <v>6218.3098653960005</v>
      </c>
      <c r="H12" s="11"/>
    </row>
    <row r="13" spans="2:8" ht="15.75" thickBot="1">
      <c r="B13" s="30" t="s">
        <v>53</v>
      </c>
      <c r="C13" s="9">
        <v>10774.157602604</v>
      </c>
      <c r="D13" s="9">
        <v>57.298416</v>
      </c>
      <c r="E13" s="9">
        <v>0.000472</v>
      </c>
      <c r="F13" s="26">
        <f>'[1]Всі_ПСГ'!$F$8</f>
        <v>17050</v>
      </c>
      <c r="G13" s="23">
        <f t="shared" si="0"/>
        <v>6275.842397396</v>
      </c>
      <c r="H13" s="11"/>
    </row>
    <row r="15" spans="2:9" ht="15">
      <c r="B15" s="67" t="s">
        <v>14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B3:J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5">
      <c r="B3" s="66" t="s">
        <v>23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1958.70949</v>
      </c>
      <c r="D7" s="22">
        <v>18.38173</v>
      </c>
      <c r="E7" s="22">
        <v>0</v>
      </c>
      <c r="F7" s="18">
        <v>2150</v>
      </c>
      <c r="G7" s="23">
        <f>IF(F7-C7&gt;5,F7-C7,0)</f>
        <v>191.29051000000004</v>
      </c>
    </row>
    <row r="8" spans="2:7" ht="15">
      <c r="B8" s="28" t="s">
        <v>48</v>
      </c>
      <c r="C8" s="18">
        <v>1940.32776</v>
      </c>
      <c r="D8" s="18">
        <v>18.339816</v>
      </c>
      <c r="E8" s="18">
        <v>0</v>
      </c>
      <c r="F8" s="18">
        <v>2150</v>
      </c>
      <c r="G8" s="23">
        <f aca="true" t="shared" si="0" ref="G8:G13">IF(F8-C8&gt;5,F8-C8,0)</f>
        <v>209.6722400000001</v>
      </c>
    </row>
    <row r="9" spans="2:7" ht="15">
      <c r="B9" s="29" t="s">
        <v>49</v>
      </c>
      <c r="C9" s="18">
        <v>1921.987944</v>
      </c>
      <c r="D9" s="18">
        <v>18.65255</v>
      </c>
      <c r="E9" s="18">
        <v>0</v>
      </c>
      <c r="F9" s="18">
        <v>2150</v>
      </c>
      <c r="G9" s="23">
        <f t="shared" si="0"/>
        <v>228.01205600000003</v>
      </c>
    </row>
    <row r="10" spans="2:7" ht="15">
      <c r="B10" s="29" t="s">
        <v>50</v>
      </c>
      <c r="C10" s="18">
        <v>1903.335394</v>
      </c>
      <c r="D10" s="18">
        <v>19.493416</v>
      </c>
      <c r="E10" s="18">
        <v>0</v>
      </c>
      <c r="F10" s="18">
        <v>2150</v>
      </c>
      <c r="G10" s="23">
        <f t="shared" si="0"/>
        <v>246.66460600000005</v>
      </c>
    </row>
    <row r="11" spans="2:7" ht="15">
      <c r="B11" s="29" t="s">
        <v>51</v>
      </c>
      <c r="C11" s="18">
        <v>1883.841958</v>
      </c>
      <c r="D11" s="18">
        <v>20.163691</v>
      </c>
      <c r="E11" s="18">
        <v>0</v>
      </c>
      <c r="F11" s="18">
        <v>2150</v>
      </c>
      <c r="G11" s="23">
        <f t="shared" si="0"/>
        <v>266.158042</v>
      </c>
    </row>
    <row r="12" spans="2:7" ht="15">
      <c r="B12" s="29" t="s">
        <v>52</v>
      </c>
      <c r="C12" s="18">
        <v>1863.678267</v>
      </c>
      <c r="D12" s="18">
        <v>20.200622</v>
      </c>
      <c r="E12" s="18">
        <v>0</v>
      </c>
      <c r="F12" s="18">
        <v>2150</v>
      </c>
      <c r="G12" s="23">
        <f t="shared" si="0"/>
        <v>286.321733</v>
      </c>
    </row>
    <row r="13" spans="2:7" ht="15.75" thickBot="1">
      <c r="B13" s="30" t="s">
        <v>53</v>
      </c>
      <c r="C13" s="9">
        <v>1843.477645</v>
      </c>
      <c r="D13" s="9">
        <v>20.668969</v>
      </c>
      <c r="E13" s="9">
        <v>0</v>
      </c>
      <c r="F13" s="18">
        <v>2150</v>
      </c>
      <c r="G13" s="23">
        <f t="shared" si="0"/>
        <v>306.52235500000006</v>
      </c>
    </row>
    <row r="16" spans="2:10" ht="15">
      <c r="B16" s="67" t="s">
        <v>24</v>
      </c>
      <c r="C16" s="67"/>
      <c r="D16" s="67"/>
      <c r="E16" s="67"/>
      <c r="F16" s="67"/>
      <c r="G16" s="67"/>
      <c r="H16" s="67"/>
      <c r="I16" s="67"/>
      <c r="J16" s="67"/>
    </row>
  </sheetData>
  <sheetProtection/>
  <mergeCells count="2">
    <mergeCell ref="B3:G3"/>
    <mergeCell ref="B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B2:G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5">
      <c r="B2" s="27"/>
      <c r="C2" s="27"/>
      <c r="D2" s="27"/>
      <c r="E2" s="27"/>
      <c r="F2" s="27"/>
    </row>
    <row r="3" spans="2:7" ht="15">
      <c r="B3" s="66" t="s">
        <v>21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1076.877338</v>
      </c>
      <c r="D7" s="22">
        <v>6.511321</v>
      </c>
      <c r="E7" s="22">
        <v>0</v>
      </c>
      <c r="F7" s="18">
        <v>1920</v>
      </c>
      <c r="G7" s="23">
        <f>IF(F7-C7&gt;5,F7-C7,0)</f>
        <v>843.122662</v>
      </c>
    </row>
    <row r="8" spans="2:7" ht="15">
      <c r="B8" s="28" t="s">
        <v>48</v>
      </c>
      <c r="C8" s="18">
        <v>1070.366017</v>
      </c>
      <c r="D8" s="18">
        <v>6.53895</v>
      </c>
      <c r="E8" s="18">
        <v>0</v>
      </c>
      <c r="F8" s="18">
        <v>1920</v>
      </c>
      <c r="G8" s="23">
        <f aca="true" t="shared" si="0" ref="G8:G13">IF(F8-C8&gt;5,F8-C8,0)</f>
        <v>849.633983</v>
      </c>
    </row>
    <row r="9" spans="2:7" ht="15">
      <c r="B9" s="29" t="s">
        <v>49</v>
      </c>
      <c r="C9" s="18">
        <v>1063.827067</v>
      </c>
      <c r="D9" s="18">
        <v>6.542917</v>
      </c>
      <c r="E9" s="18">
        <v>0</v>
      </c>
      <c r="F9" s="18">
        <v>1920</v>
      </c>
      <c r="G9" s="23">
        <f t="shared" si="0"/>
        <v>856.1729330000001</v>
      </c>
    </row>
    <row r="10" spans="2:7" ht="15">
      <c r="B10" s="29" t="s">
        <v>50</v>
      </c>
      <c r="C10" s="18">
        <v>1057.28415</v>
      </c>
      <c r="D10" s="18">
        <v>6.591423</v>
      </c>
      <c r="E10" s="18">
        <v>0</v>
      </c>
      <c r="F10" s="18">
        <v>1920</v>
      </c>
      <c r="G10" s="23">
        <f t="shared" si="0"/>
        <v>862.71585</v>
      </c>
    </row>
    <row r="11" spans="2:7" ht="15">
      <c r="B11" s="29" t="s">
        <v>51</v>
      </c>
      <c r="C11" s="18">
        <v>1050.692727</v>
      </c>
      <c r="D11" s="18">
        <v>6.657341</v>
      </c>
      <c r="E11" s="18">
        <v>0</v>
      </c>
      <c r="F11" s="18">
        <v>1920</v>
      </c>
      <c r="G11" s="23">
        <f t="shared" si="0"/>
        <v>869.3072729999999</v>
      </c>
    </row>
    <row r="12" spans="2:7" ht="15">
      <c r="B12" s="29" t="s">
        <v>52</v>
      </c>
      <c r="C12" s="18">
        <v>1044.035386</v>
      </c>
      <c r="D12" s="18">
        <v>6.563977</v>
      </c>
      <c r="E12" s="18">
        <v>0</v>
      </c>
      <c r="F12" s="18">
        <v>1920</v>
      </c>
      <c r="G12" s="23">
        <f t="shared" si="0"/>
        <v>875.964614</v>
      </c>
    </row>
    <row r="13" spans="2:7" ht="15.75" thickBot="1">
      <c r="B13" s="30" t="s">
        <v>53</v>
      </c>
      <c r="C13" s="9">
        <v>1037.471409</v>
      </c>
      <c r="D13" s="9">
        <v>5.756793</v>
      </c>
      <c r="E13" s="9">
        <v>0</v>
      </c>
      <c r="F13" s="18">
        <v>1920</v>
      </c>
      <c r="G13" s="23">
        <f t="shared" si="0"/>
        <v>882.528591</v>
      </c>
    </row>
    <row r="14" spans="2:6" ht="15">
      <c r="B14" s="27"/>
      <c r="C14" s="27"/>
      <c r="D14" s="27"/>
      <c r="E14" s="27"/>
      <c r="F14" s="27"/>
    </row>
    <row r="15" spans="2:6" ht="15">
      <c r="B15" s="27"/>
      <c r="C15" s="27"/>
      <c r="D15" s="27"/>
      <c r="E15" s="27"/>
      <c r="F15" s="27"/>
    </row>
    <row r="16" spans="2:6" ht="15">
      <c r="B16" s="27"/>
      <c r="C16" s="27"/>
      <c r="D16" s="27"/>
      <c r="E16" s="27"/>
      <c r="F16" s="27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5">
      <c r="B3" s="66" t="s">
        <v>25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2125.524775</v>
      </c>
      <c r="D7" s="22">
        <v>7.57665</v>
      </c>
      <c r="E7" s="22">
        <v>0</v>
      </c>
      <c r="F7" s="18">
        <v>2300</v>
      </c>
      <c r="G7" s="23">
        <f aca="true" t="shared" si="0" ref="G7:G13">IF(F7-C7&gt;3,F7-C7,0)</f>
        <v>174.47522500000014</v>
      </c>
    </row>
    <row r="8" spans="2:7" ht="15">
      <c r="B8" s="28" t="s">
        <v>48</v>
      </c>
      <c r="C8" s="18">
        <v>2117.948125</v>
      </c>
      <c r="D8" s="18">
        <v>7.439682</v>
      </c>
      <c r="E8" s="18">
        <v>0</v>
      </c>
      <c r="F8" s="18">
        <v>2300</v>
      </c>
      <c r="G8" s="23">
        <f t="shared" si="0"/>
        <v>182.0518750000001</v>
      </c>
    </row>
    <row r="9" spans="2:7" ht="15">
      <c r="B9" s="29" t="s">
        <v>49</v>
      </c>
      <c r="C9" s="18">
        <v>2110.508443</v>
      </c>
      <c r="D9" s="18">
        <v>6.998597</v>
      </c>
      <c r="E9" s="18">
        <v>0</v>
      </c>
      <c r="F9" s="18">
        <v>2300</v>
      </c>
      <c r="G9" s="23">
        <f t="shared" si="0"/>
        <v>189.49155699999983</v>
      </c>
    </row>
    <row r="10" spans="2:7" ht="15">
      <c r="B10" s="29" t="s">
        <v>50</v>
      </c>
      <c r="C10" s="18">
        <v>2103.509846</v>
      </c>
      <c r="D10" s="18">
        <v>7.537985</v>
      </c>
      <c r="E10" s="18">
        <v>0</v>
      </c>
      <c r="F10" s="18">
        <v>2300</v>
      </c>
      <c r="G10" s="23">
        <f t="shared" si="0"/>
        <v>196.49015400000008</v>
      </c>
    </row>
    <row r="11" spans="2:7" ht="15">
      <c r="B11" s="29" t="s">
        <v>51</v>
      </c>
      <c r="C11" s="18">
        <v>2095.971861</v>
      </c>
      <c r="D11" s="18">
        <v>7.182216</v>
      </c>
      <c r="E11" s="18">
        <v>0</v>
      </c>
      <c r="F11" s="18">
        <v>2300</v>
      </c>
      <c r="G11" s="23">
        <f t="shared" si="0"/>
        <v>204.028139</v>
      </c>
    </row>
    <row r="12" spans="2:7" ht="15">
      <c r="B12" s="29" t="s">
        <v>52</v>
      </c>
      <c r="C12" s="18">
        <v>2088.789645</v>
      </c>
      <c r="D12" s="18">
        <v>7.398174</v>
      </c>
      <c r="E12" s="18">
        <v>0</v>
      </c>
      <c r="F12" s="18">
        <v>2300</v>
      </c>
      <c r="G12" s="23">
        <f t="shared" si="0"/>
        <v>211.21035500000016</v>
      </c>
    </row>
    <row r="13" spans="2:7" ht="15.75" thickBot="1">
      <c r="B13" s="30" t="s">
        <v>53</v>
      </c>
      <c r="C13" s="9">
        <v>2081.391471</v>
      </c>
      <c r="D13" s="9">
        <v>7.309007</v>
      </c>
      <c r="E13" s="9">
        <v>0</v>
      </c>
      <c r="F13" s="18">
        <v>2300</v>
      </c>
      <c r="G13" s="23">
        <f t="shared" si="0"/>
        <v>218.6085290000001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/>
  <dimension ref="B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5">
      <c r="B3" s="66" t="s">
        <v>29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6.050319</v>
      </c>
      <c r="D7" s="22">
        <v>0</v>
      </c>
      <c r="E7" s="22">
        <v>8.1E-05</v>
      </c>
      <c r="F7" s="18">
        <v>310</v>
      </c>
      <c r="G7" s="23">
        <f>IF(ROUND(C7,2)=6.05,0,F7-C7)</f>
        <v>0</v>
      </c>
    </row>
    <row r="8" spans="2:7" ht="15">
      <c r="B8" s="28" t="s">
        <v>48</v>
      </c>
      <c r="C8" s="18">
        <v>6.0504</v>
      </c>
      <c r="D8" s="18">
        <v>0</v>
      </c>
      <c r="E8" s="18">
        <v>8.1E-05</v>
      </c>
      <c r="F8" s="18">
        <v>310</v>
      </c>
      <c r="G8" s="23">
        <f aca="true" t="shared" si="0" ref="G8:G13">IF(ROUND(C8,2)=6.05,0,F8-C8)</f>
        <v>0</v>
      </c>
    </row>
    <row r="9" spans="2:7" ht="15">
      <c r="B9" s="29" t="s">
        <v>49</v>
      </c>
      <c r="C9" s="18">
        <v>6.050481</v>
      </c>
      <c r="D9" s="18">
        <v>0</v>
      </c>
      <c r="E9" s="18">
        <v>8.1E-05</v>
      </c>
      <c r="F9" s="18">
        <v>310</v>
      </c>
      <c r="G9" s="23">
        <f t="shared" si="0"/>
        <v>0</v>
      </c>
    </row>
    <row r="10" spans="2:7" ht="15">
      <c r="B10" s="29" t="s">
        <v>50</v>
      </c>
      <c r="C10" s="18">
        <v>6.050562</v>
      </c>
      <c r="D10" s="18">
        <v>0</v>
      </c>
      <c r="E10" s="18">
        <v>8.1E-05</v>
      </c>
      <c r="F10" s="18">
        <v>310</v>
      </c>
      <c r="G10" s="23">
        <f t="shared" si="0"/>
        <v>0</v>
      </c>
    </row>
    <row r="11" spans="2:7" ht="15">
      <c r="B11" s="29" t="s">
        <v>51</v>
      </c>
      <c r="C11" s="18">
        <v>6.050643</v>
      </c>
      <c r="D11" s="18">
        <v>0</v>
      </c>
      <c r="E11" s="18">
        <v>8.1E-05</v>
      </c>
      <c r="F11" s="18">
        <v>310</v>
      </c>
      <c r="G11" s="23">
        <f t="shared" si="0"/>
        <v>0</v>
      </c>
    </row>
    <row r="12" spans="2:7" ht="15">
      <c r="B12" s="29" t="s">
        <v>52</v>
      </c>
      <c r="C12" s="18">
        <v>6.050724</v>
      </c>
      <c r="D12" s="18">
        <v>0</v>
      </c>
      <c r="E12" s="18">
        <v>8.1E-05</v>
      </c>
      <c r="F12" s="18">
        <v>310</v>
      </c>
      <c r="G12" s="23">
        <f t="shared" si="0"/>
        <v>0</v>
      </c>
    </row>
    <row r="13" spans="2:7" ht="15.75" thickBot="1">
      <c r="B13" s="30" t="s">
        <v>53</v>
      </c>
      <c r="C13" s="9">
        <v>6.050805</v>
      </c>
      <c r="D13" s="9">
        <v>0</v>
      </c>
      <c r="E13" s="9">
        <v>8.1E-05</v>
      </c>
      <c r="F13" s="18">
        <v>310</v>
      </c>
      <c r="G13" s="23">
        <f t="shared" si="0"/>
        <v>0</v>
      </c>
    </row>
    <row r="15" spans="2:9" ht="15">
      <c r="B15" s="67" t="s">
        <v>30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8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5">
      <c r="B3" s="68" t="s">
        <v>31</v>
      </c>
      <c r="C3" s="68"/>
      <c r="D3" s="68"/>
      <c r="E3" s="68"/>
      <c r="F3" s="68"/>
      <c r="G3" s="68"/>
      <c r="H3" s="68"/>
    </row>
    <row r="4" spans="2:8" ht="15.75" thickBot="1">
      <c r="B4" s="14"/>
      <c r="C4" s="14"/>
      <c r="D4" s="14"/>
      <c r="E4" s="14"/>
      <c r="F4" s="14"/>
      <c r="G4" s="19" t="s">
        <v>11</v>
      </c>
      <c r="H4" s="3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32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32"/>
    </row>
    <row r="7" spans="2:8" ht="15">
      <c r="B7" s="28" t="s">
        <v>47</v>
      </c>
      <c r="C7" s="18">
        <v>1187.217629</v>
      </c>
      <c r="D7" s="22">
        <v>6.300337</v>
      </c>
      <c r="E7" s="22">
        <v>0</v>
      </c>
      <c r="F7" s="18">
        <v>1500</v>
      </c>
      <c r="G7" s="23">
        <f>IF(F7-C7&gt;5,F7-C7,0)</f>
        <v>312.782371</v>
      </c>
      <c r="H7" s="32"/>
    </row>
    <row r="8" spans="2:8" ht="15">
      <c r="B8" s="28" t="s">
        <v>48</v>
      </c>
      <c r="C8" s="18">
        <v>1180.917292</v>
      </c>
      <c r="D8" s="18">
        <v>6.081033</v>
      </c>
      <c r="E8" s="18">
        <v>0</v>
      </c>
      <c r="F8" s="18">
        <v>1500</v>
      </c>
      <c r="G8" s="23">
        <f aca="true" t="shared" si="0" ref="G8:G13">IF(F8-C8&gt;5,F8-C8,0)</f>
        <v>319.0827079999999</v>
      </c>
      <c r="H8" s="32"/>
    </row>
    <row r="9" spans="2:8" ht="15">
      <c r="B9" s="29" t="s">
        <v>49</v>
      </c>
      <c r="C9" s="18">
        <v>1174.836259</v>
      </c>
      <c r="D9" s="18">
        <v>3.54095</v>
      </c>
      <c r="E9" s="18">
        <v>0</v>
      </c>
      <c r="F9" s="18">
        <v>1500</v>
      </c>
      <c r="G9" s="23">
        <f t="shared" si="0"/>
        <v>325.1637410000001</v>
      </c>
      <c r="H9" s="32"/>
    </row>
    <row r="10" spans="2:8" ht="15">
      <c r="B10" s="29" t="s">
        <v>50</v>
      </c>
      <c r="C10" s="18">
        <v>1171.295309</v>
      </c>
      <c r="D10" s="18">
        <v>0</v>
      </c>
      <c r="E10" s="18">
        <v>0.000265</v>
      </c>
      <c r="F10" s="18">
        <v>1500</v>
      </c>
      <c r="G10" s="23">
        <f t="shared" si="0"/>
        <v>328.7046909999999</v>
      </c>
      <c r="H10" s="32"/>
    </row>
    <row r="11" spans="2:8" ht="15">
      <c r="B11" s="29" t="s">
        <v>51</v>
      </c>
      <c r="C11" s="18">
        <v>1171.295574</v>
      </c>
      <c r="D11" s="18">
        <v>0</v>
      </c>
      <c r="E11" s="18">
        <v>0.000265</v>
      </c>
      <c r="F11" s="18">
        <v>1500</v>
      </c>
      <c r="G11" s="23">
        <f t="shared" si="0"/>
        <v>328.704426</v>
      </c>
      <c r="H11" s="32"/>
    </row>
    <row r="12" spans="2:7" ht="15">
      <c r="B12" s="29" t="s">
        <v>52</v>
      </c>
      <c r="C12" s="18">
        <v>1171.295839</v>
      </c>
      <c r="D12" s="18">
        <v>0</v>
      </c>
      <c r="E12" s="18">
        <v>0.000265</v>
      </c>
      <c r="F12" s="18">
        <v>1500</v>
      </c>
      <c r="G12" s="23">
        <f t="shared" si="0"/>
        <v>328.7041610000001</v>
      </c>
    </row>
    <row r="13" spans="2:7" ht="15.75" thickBot="1">
      <c r="B13" s="30" t="s">
        <v>53</v>
      </c>
      <c r="C13" s="9">
        <v>1171.296104</v>
      </c>
      <c r="D13" s="9">
        <v>0</v>
      </c>
      <c r="E13" s="9">
        <v>0.000265</v>
      </c>
      <c r="F13" s="18">
        <v>1500</v>
      </c>
      <c r="G13" s="23">
        <f t="shared" si="0"/>
        <v>328.703896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9"/>
  <dimension ref="B3:I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5">
      <c r="B3" s="66" t="s">
        <v>28</v>
      </c>
      <c r="C3" s="66"/>
      <c r="D3" s="66"/>
      <c r="E3" s="66"/>
      <c r="F3" s="66"/>
      <c r="G3" s="66"/>
      <c r="H3" s="10"/>
      <c r="I3" s="10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606.292302</v>
      </c>
      <c r="D7" s="22">
        <v>6.877917</v>
      </c>
      <c r="E7" s="22">
        <v>0</v>
      </c>
      <c r="F7" s="18">
        <v>1300</v>
      </c>
      <c r="G7" s="23">
        <f>IF(F7-C7&gt;5,F7-C7,0)</f>
        <v>693.707698</v>
      </c>
    </row>
    <row r="8" spans="2:7" ht="15">
      <c r="B8" s="28" t="s">
        <v>48</v>
      </c>
      <c r="C8" s="18">
        <v>599.414385</v>
      </c>
      <c r="D8" s="18">
        <v>6.835</v>
      </c>
      <c r="E8" s="18">
        <v>0</v>
      </c>
      <c r="F8" s="18">
        <v>1300</v>
      </c>
      <c r="G8" s="23">
        <f aca="true" t="shared" si="0" ref="G8:G13">IF(F8-C8&gt;5,F8-C8,0)</f>
        <v>700.585615</v>
      </c>
    </row>
    <row r="9" spans="2:7" ht="15">
      <c r="B9" s="29" t="s">
        <v>49</v>
      </c>
      <c r="C9" s="18">
        <v>592.579385</v>
      </c>
      <c r="D9" s="18">
        <v>6.868122</v>
      </c>
      <c r="E9" s="18">
        <v>0</v>
      </c>
      <c r="F9" s="18">
        <v>1300</v>
      </c>
      <c r="G9" s="23">
        <f t="shared" si="0"/>
        <v>707.420615</v>
      </c>
    </row>
    <row r="10" spans="2:7" ht="15">
      <c r="B10" s="29" t="s">
        <v>50</v>
      </c>
      <c r="C10" s="18">
        <v>585.711263</v>
      </c>
      <c r="D10" s="18">
        <v>6.87094</v>
      </c>
      <c r="E10" s="18">
        <v>0</v>
      </c>
      <c r="F10" s="18">
        <v>1300</v>
      </c>
      <c r="G10" s="23">
        <f t="shared" si="0"/>
        <v>714.288737</v>
      </c>
    </row>
    <row r="11" spans="2:7" ht="15">
      <c r="B11" s="29" t="s">
        <v>51</v>
      </c>
      <c r="C11" s="18">
        <v>578.840323</v>
      </c>
      <c r="D11" s="18">
        <v>6.874247</v>
      </c>
      <c r="E11" s="18">
        <v>0</v>
      </c>
      <c r="F11" s="18">
        <v>1300</v>
      </c>
      <c r="G11" s="23">
        <f t="shared" si="0"/>
        <v>721.159677</v>
      </c>
    </row>
    <row r="12" spans="2:7" ht="15">
      <c r="B12" s="29" t="s">
        <v>52</v>
      </c>
      <c r="C12" s="18">
        <v>571.966076</v>
      </c>
      <c r="D12" s="18">
        <v>6.816729</v>
      </c>
      <c r="E12" s="18">
        <v>0</v>
      </c>
      <c r="F12" s="18">
        <v>1300</v>
      </c>
      <c r="G12" s="23">
        <f t="shared" si="0"/>
        <v>728.033924</v>
      </c>
    </row>
    <row r="13" spans="2:7" ht="15.75" thickBot="1">
      <c r="B13" s="30" t="s">
        <v>53</v>
      </c>
      <c r="C13" s="9">
        <v>565.149347</v>
      </c>
      <c r="D13" s="9">
        <v>6.809128</v>
      </c>
      <c r="E13" s="9">
        <v>0</v>
      </c>
      <c r="F13" s="18">
        <v>1300</v>
      </c>
      <c r="G13" s="23">
        <f t="shared" si="0"/>
        <v>734.850653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Балюк Роман Алексеевич</dc:creator>
  <cp:keywords/>
  <dc:description/>
  <cp:lastModifiedBy>Балюк Роман Алексеевич</cp:lastModifiedBy>
  <dcterms:created xsi:type="dcterms:W3CDTF">2014-05-12T11:32:09Z</dcterms:created>
  <dcterms:modified xsi:type="dcterms:W3CDTF">2020-11-30T12:07:32Z</dcterms:modified>
  <cp:category/>
  <cp:version/>
  <cp:contentType/>
  <cp:contentStatus/>
</cp:coreProperties>
</file>