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0" windowWidth="9555" windowHeight="6660" activeTab="0"/>
  </bookViews>
  <sheets>
    <sheet name="All UGS" sheetId="1" r:id="rId1"/>
    <sheet name="UGS Uhersko" sheetId="2" r:id="rId2"/>
    <sheet name="UGS Bilche-Volitsko Uhersko" sheetId="3" r:id="rId3"/>
    <sheet name="UGS Dashavske" sheetId="4" r:id="rId4"/>
    <sheet name="UGS Oparske" sheetId="5" r:id="rId5"/>
    <sheet name="UGS Bogordchanske" sheetId="6" r:id="rId6"/>
    <sheet name="UGS Olushivske" sheetId="7" r:id="rId7"/>
    <sheet name="UGS Mryn" sheetId="8" r:id="rId8"/>
    <sheet name="UGS Solohivske" sheetId="9" r:id="rId9"/>
    <sheet name="UGS Proletarske" sheetId="10" r:id="rId10"/>
    <sheet name="UGS Kehychivske" sheetId="11" r:id="rId11"/>
    <sheet name="UGS Krasnopopivske" sheetId="12" r:id="rId12"/>
    <sheet name="UGS Verhunske" sheetId="13" r:id="rId13"/>
  </sheets>
  <externalReferences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<sst xmlns="http://schemas.openxmlformats.org/spreadsheetml/2006/main" count="211" uniqueCount="54">
  <si>
    <t>Facility</t>
  </si>
  <si>
    <t>Storage capacity</t>
  </si>
  <si>
    <t>including:</t>
  </si>
  <si>
    <t>Active gas of long-term storage</t>
  </si>
  <si>
    <t>Injection</t>
  </si>
  <si>
    <t>Free capacity</t>
  </si>
  <si>
    <t>Facility status</t>
  </si>
  <si>
    <t>UGS Uherske (XIV-XV)</t>
  </si>
  <si>
    <t>UGS Bilche-Volytsko-Uherske</t>
  </si>
  <si>
    <t>UGS Proletarske</t>
  </si>
  <si>
    <t>* Vergunske UGS is located in the territory temporarily out of Ukraine's control</t>
  </si>
  <si>
    <t>(mcm at 20°С)</t>
  </si>
  <si>
    <t>Operative information about Bilche-Volitsko-Uherske UGS</t>
  </si>
  <si>
    <t>Totally:</t>
  </si>
  <si>
    <t>* The volume of gas storage is shown without taking into account the active gas of long-term storage - 3700 million cubic meters</t>
  </si>
  <si>
    <t>Data</t>
  </si>
  <si>
    <t>Storage*</t>
  </si>
  <si>
    <t>Withdrawal</t>
  </si>
  <si>
    <t>Technical capacity</t>
  </si>
  <si>
    <t>Operative information about Uherske UGS</t>
  </si>
  <si>
    <t>* The volume of gas storage is shown without taking into account the active gas of long-term storage - 250 million cubic meters</t>
  </si>
  <si>
    <t>Operative information about Oparske UGS</t>
  </si>
  <si>
    <t>Storage</t>
  </si>
  <si>
    <t>Operative information about Dashavske UGS</t>
  </si>
  <si>
    <t>* The volume of gas storage is shown without taking into account the active gas of long-term storage - 622 million cubic meters</t>
  </si>
  <si>
    <t>Operative information about Bogordchaske UGS</t>
  </si>
  <si>
    <t>Operative information about Krasnopopivske UGS</t>
  </si>
  <si>
    <t>Operative information about Proletarske UGS</t>
  </si>
  <si>
    <t>Operative information about Solohivske UGS</t>
  </si>
  <si>
    <t>Operative information about Olushivske UGS</t>
  </si>
  <si>
    <t>* The volume of gas storage is shown without taking into account the active gas of long-term storage - 90 million cubic meters</t>
  </si>
  <si>
    <t>Operative information about Mrynske UGS</t>
  </si>
  <si>
    <t>Operational data on the Vergun UGS</t>
  </si>
  <si>
    <t>It is not planned to inject / extract gas into / from the UGS</t>
  </si>
  <si>
    <t xml:space="preserve">Technologically active gas </t>
  </si>
  <si>
    <t>Projected capacity (working (gas) volume)</t>
  </si>
  <si>
    <t>UGS Dashavske</t>
  </si>
  <si>
    <t>UGS Oparske</t>
  </si>
  <si>
    <t>UGS Bohorodchanske</t>
  </si>
  <si>
    <t>UGS Olyshivske</t>
  </si>
  <si>
    <t>UGS Mrynske</t>
  </si>
  <si>
    <t>UGS Solokhivske</t>
  </si>
  <si>
    <t>UGS Kehychivske</t>
  </si>
  <si>
    <t>UGS Verhunske*</t>
  </si>
  <si>
    <t>UGS Krasnopopivske</t>
  </si>
  <si>
    <t>Operative information about UGS Kehychivske</t>
  </si>
  <si>
    <t>Operational data of interaction between JSC "Ukrtransgaz" and LLC "Operator of GTS of Ukraine" for  12.08.2020</t>
  </si>
  <si>
    <t>12.08.2020</t>
  </si>
  <si>
    <t>11.08.2020</t>
  </si>
  <si>
    <t>10.08.2020</t>
  </si>
  <si>
    <t>09.08.2020</t>
  </si>
  <si>
    <t>08.08.2020</t>
  </si>
  <si>
    <t>07.08.2020</t>
  </si>
  <si>
    <t>06.08.2020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</si>
</sst>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7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7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medium"/>
      <right style="thin"/>
      <top/>
      <bottom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/>
    </xf>
    <xf numFmtId="0" fontId="28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14" fontId="0" fillId="0" borderId="15" xfId="0" applyNumberFormat="1" applyBorder="1" applyAlignment="1">
      <alignment horizontal="center"/>
    </xf>
    <xf numFmtId="14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28" fillId="0" borderId="17" xfId="0" applyFont="1" applyBorder="1" applyAlignment="1">
      <alignment horizontal="center"/>
    </xf>
    <xf numFmtId="0" fontId="28" fillId="0" borderId="18" xfId="0" applyFon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28" fillId="0" borderId="21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2" fontId="0" fillId="0" borderId="19" xfId="0" applyNumberFormat="1" applyFont="1" applyBorder="1" applyAlignment="1">
      <alignment horizontal="center"/>
    </xf>
    <xf numFmtId="2" fontId="0" fillId="0" borderId="23" xfId="0" applyNumberFormat="1" applyFont="1" applyBorder="1" applyAlignment="1">
      <alignment horizontal="center"/>
    </xf>
    <xf numFmtId="0" fontId="28" fillId="0" borderId="24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/>
    </xf>
    <xf numFmtId="2" fontId="0" fillId="0" borderId="26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4" fontId="0" fillId="0" borderId="14" xfId="0" applyNumberFormat="1" applyBorder="1" applyAlignment="1">
      <alignment horizontal="center" wrapText="1"/>
    </xf>
    <xf numFmtId="14" fontId="0" fillId="0" borderId="15" xfId="0" applyNumberFormat="1" applyBorder="1" applyAlignment="1">
      <alignment horizontal="center" wrapText="1"/>
    </xf>
    <xf numFmtId="14" fontId="0" fillId="0" borderId="16" xfId="0" applyNumberFormat="1" applyBorder="1" applyAlignment="1">
      <alignment horizontal="center" wrapText="1"/>
    </xf>
    <xf numFmtId="0" fontId="28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7" fillId="0" borderId="28" xfId="0" applyFont="1" applyBorder="1" applyAlignment="1">
      <alignment/>
    </xf>
    <xf numFmtId="0" fontId="0" fillId="0" borderId="0" xfId="0" applyAlignment="1">
      <alignment/>
    </xf>
    <xf numFmtId="2" fontId="28" fillId="0" borderId="27" xfId="0" applyNumberFormat="1" applyFont="1" applyBorder="1" applyAlignment="1">
      <alignment horizontal="center"/>
    </xf>
    <xf numFmtId="2" fontId="28" fillId="0" borderId="17" xfId="0" applyNumberFormat="1" applyFont="1" applyBorder="1" applyAlignment="1">
      <alignment horizontal="center"/>
    </xf>
    <xf numFmtId="0" fontId="0" fillId="0" borderId="29" xfId="0" applyBorder="1" applyAlignment="1">
      <alignment/>
    </xf>
    <xf numFmtId="0" fontId="0" fillId="0" borderId="0" xfId="0" applyAlignment="1">
      <alignment/>
    </xf>
    <xf numFmtId="0" fontId="28" fillId="0" borderId="20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0" fontId="0" fillId="0" borderId="0" xfId="0" applyAlignment="1">
      <alignment/>
    </xf>
    <xf numFmtId="2" fontId="0" fillId="0" borderId="30" xfId="0" applyNumberFormat="1" applyBorder="1" applyAlignment="1">
      <alignment horizontal="center"/>
    </xf>
    <xf numFmtId="2" fontId="0" fillId="0" borderId="31" xfId="0" applyNumberFormat="1" applyBorder="1" applyAlignment="1">
      <alignment horizontal="center"/>
    </xf>
    <xf numFmtId="0" fontId="28" fillId="0" borderId="32" xfId="0" applyFont="1" applyBorder="1" applyAlignment="1">
      <alignment horizontal="center"/>
    </xf>
    <xf numFmtId="0" fontId="28" fillId="0" borderId="31" xfId="0" applyFont="1" applyBorder="1" applyAlignment="1">
      <alignment horizontal="center"/>
    </xf>
    <xf numFmtId="0" fontId="38" fillId="0" borderId="33" xfId="0" applyFont="1" applyBorder="1" applyAlignment="1">
      <alignment vertical="center" wrapText="1"/>
    </xf>
    <xf numFmtId="0" fontId="0" fillId="0" borderId="34" xfId="0" applyBorder="1" applyAlignment="1">
      <alignment/>
    </xf>
    <xf numFmtId="0" fontId="0" fillId="0" borderId="0" xfId="0" applyAlignment="1">
      <alignment/>
    </xf>
    <xf numFmtId="0" fontId="37" fillId="0" borderId="28" xfId="0" applyFont="1" applyBorder="1" applyAlignment="1">
      <alignment wrapText="1"/>
    </xf>
    <xf numFmtId="0" fontId="28" fillId="0" borderId="35" xfId="0" applyFont="1" applyBorder="1" applyAlignment="1">
      <alignment horizontal="center" vertical="center"/>
    </xf>
    <xf numFmtId="0" fontId="0" fillId="0" borderId="36" xfId="0" applyBorder="1" applyAlignment="1">
      <alignment/>
    </xf>
    <xf numFmtId="2" fontId="28" fillId="0" borderId="37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39" fillId="0" borderId="38" xfId="0" applyFont="1" applyBorder="1" applyAlignment="1">
      <alignment horizontal="center" vertical="center" wrapText="1"/>
    </xf>
    <xf numFmtId="0" fontId="39" fillId="0" borderId="39" xfId="0" applyFont="1" applyBorder="1" applyAlignment="1">
      <alignment horizontal="center" vertical="center" wrapText="1"/>
    </xf>
    <xf numFmtId="0" fontId="28" fillId="33" borderId="40" xfId="0" applyFont="1" applyFill="1" applyBorder="1" applyAlignment="1">
      <alignment horizontal="center" vertical="center" wrapText="1"/>
    </xf>
    <xf numFmtId="0" fontId="28" fillId="33" borderId="41" xfId="0" applyFont="1" applyFill="1" applyBorder="1" applyAlignment="1">
      <alignment horizontal="center" vertical="center" wrapText="1"/>
    </xf>
    <xf numFmtId="0" fontId="28" fillId="33" borderId="42" xfId="0" applyFont="1" applyFill="1" applyBorder="1" applyAlignment="1">
      <alignment/>
    </xf>
    <xf numFmtId="0" fontId="28" fillId="0" borderId="40" xfId="0" applyFont="1" applyBorder="1" applyAlignment="1">
      <alignment horizontal="center" vertical="center" wrapText="1"/>
    </xf>
    <xf numFmtId="0" fontId="28" fillId="0" borderId="41" xfId="0" applyFont="1" applyBorder="1" applyAlignment="1">
      <alignment horizontal="center" vertical="center" wrapText="1"/>
    </xf>
    <xf numFmtId="0" fontId="28" fillId="0" borderId="43" xfId="0" applyFont="1" applyBorder="1" applyAlignment="1">
      <alignment horizontal="center" vertical="center"/>
    </xf>
    <xf numFmtId="0" fontId="28" fillId="0" borderId="44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8" fillId="0" borderId="0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alyuk-ra\AppData\Local\Microsoft\Windows\INetCache\Content.Outlook\3MDV5LTE\AllUGS_UTG_ua_15.06.2020%20(005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і_ПСГ"/>
      <sheetName val="ПСГ Б-Волицько Угерське"/>
      <sheetName val="ПСГ Угерське"/>
      <sheetName val="ПСГ Опарське"/>
      <sheetName val="ПСГ Дашавське"/>
      <sheetName val="ПСГ Богородчанське"/>
      <sheetName val="ПСГ Кегичівське"/>
      <sheetName val="ПСГ Вергунське"/>
      <sheetName val="ПСГ Краснопопівське"/>
      <sheetName val="ПСГ Пролетарське"/>
      <sheetName val="ПСГ Солохівське"/>
      <sheetName val="ПСГ Червонопартизанське"/>
      <sheetName val="ПСГ Олишівське"/>
    </sheetNames>
    <sheetDataSet>
      <sheetData sheetId="0">
        <row r="8">
          <cell r="F8">
            <v>17050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1"/>
  <dimension ref="A1:K24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2" max="2" width="29.421875" style="0" customWidth="1"/>
    <col min="3" max="3" width="15.7109375" style="0" customWidth="1"/>
    <col min="4" max="5" width="15.7109375" style="37" customWidth="1"/>
    <col min="6" max="7" width="15.8515625" style="0" customWidth="1"/>
    <col min="8" max="8" width="18.57421875" style="0" customWidth="1"/>
    <col min="9" max="9" width="24.28125" style="0" customWidth="1"/>
  </cols>
  <sheetData>
    <row r="1" ht="15">
      <c r="B1" s="14"/>
    </row>
    <row r="3" spans="2:11" ht="15">
      <c r="B3" s="56" t="s">
        <v>46</v>
      </c>
      <c r="C3" s="56"/>
      <c r="D3" s="56"/>
      <c r="E3" s="56"/>
      <c r="F3" s="56"/>
      <c r="G3" s="56"/>
      <c r="H3" s="56"/>
      <c r="I3" s="56"/>
      <c r="J3" s="56"/>
      <c r="K3" s="56"/>
    </row>
    <row r="4" spans="2:8" ht="15">
      <c r="B4" s="14"/>
      <c r="C4" s="14"/>
      <c r="F4" s="14"/>
      <c r="G4" s="14"/>
      <c r="H4" s="14"/>
    </row>
    <row r="5" spans="2:9" ht="15.75" thickBot="1">
      <c r="B5" s="14"/>
      <c r="C5" s="14"/>
      <c r="E5" s="27"/>
      <c r="F5" s="14"/>
      <c r="G5" s="14"/>
      <c r="H5" s="14"/>
      <c r="I5" s="27" t="s">
        <v>11</v>
      </c>
    </row>
    <row r="6" spans="2:9" s="41" customFormat="1" ht="15">
      <c r="B6" s="57" t="s">
        <v>0</v>
      </c>
      <c r="C6" s="59" t="s">
        <v>1</v>
      </c>
      <c r="D6" s="61" t="s">
        <v>2</v>
      </c>
      <c r="E6" s="61"/>
      <c r="F6" s="62" t="s">
        <v>4</v>
      </c>
      <c r="G6" s="62" t="s">
        <v>17</v>
      </c>
      <c r="H6" s="62" t="s">
        <v>35</v>
      </c>
      <c r="I6" s="64" t="s">
        <v>6</v>
      </c>
    </row>
    <row r="7" spans="2:9" ht="45.75" thickBot="1">
      <c r="B7" s="58"/>
      <c r="C7" s="60"/>
      <c r="D7" s="42" t="s">
        <v>3</v>
      </c>
      <c r="E7" s="43" t="s">
        <v>34</v>
      </c>
      <c r="F7" s="63"/>
      <c r="G7" s="63"/>
      <c r="H7" s="63"/>
      <c r="I7" s="65"/>
    </row>
    <row r="8" spans="1:9" ht="15.75" thickBot="1">
      <c r="A8" s="50"/>
      <c r="B8" s="48">
        <v>1</v>
      </c>
      <c r="C8" s="15">
        <v>2</v>
      </c>
      <c r="D8" s="15">
        <v>3</v>
      </c>
      <c r="E8" s="15">
        <v>4</v>
      </c>
      <c r="F8" s="15">
        <v>5</v>
      </c>
      <c r="G8" s="15">
        <v>6</v>
      </c>
      <c r="H8" s="15">
        <v>7</v>
      </c>
      <c r="I8" s="16">
        <v>8</v>
      </c>
    </row>
    <row r="9" spans="1:9" ht="15">
      <c r="A9" s="50"/>
      <c r="B9" s="49" t="s">
        <v>7</v>
      </c>
      <c r="C9" s="45">
        <f>E9+D9</f>
        <v>567.3883450000001</v>
      </c>
      <c r="D9" s="17">
        <v>250</v>
      </c>
      <c r="E9" s="17">
        <f>'UGS Uhersko'!C7</f>
        <v>317.388345</v>
      </c>
      <c r="F9" s="17">
        <f>'UGS Uhersko'!D7</f>
        <v>9.976651</v>
      </c>
      <c r="G9" s="17">
        <f>'UGS Uhersko'!E7</f>
        <v>0</v>
      </c>
      <c r="H9" s="17">
        <v>1900</v>
      </c>
      <c r="I9" s="36" t="str">
        <f>IF(H9-C9&lt;5,"UGS is fully loaded"," ")</f>
        <v> </v>
      </c>
    </row>
    <row r="10" spans="1:9" ht="15">
      <c r="A10" s="50"/>
      <c r="B10" s="49" t="s">
        <v>8</v>
      </c>
      <c r="C10" s="45">
        <f aca="true" t="shared" si="0" ref="C10:C19">E10+D10</f>
        <v>14242.406808604</v>
      </c>
      <c r="D10" s="18">
        <v>3700</v>
      </c>
      <c r="E10" s="18">
        <f>'UGS Bilche-Volitsko Uhersko'!C7</f>
        <v>10542.406808604</v>
      </c>
      <c r="F10" s="18">
        <f>'UGS Bilche-Volitsko Uhersko'!D7</f>
        <v>58.908293</v>
      </c>
      <c r="G10" s="18">
        <f>'UGS Bilche-Volitsko Uhersko'!E7</f>
        <v>0.000479</v>
      </c>
      <c r="H10" s="17">
        <v>17050</v>
      </c>
      <c r="I10" s="36" t="str">
        <f>IF(H10-C10&lt;5,"UGS is fully loaded"," ")</f>
        <v> </v>
      </c>
    </row>
    <row r="11" spans="1:9" ht="15">
      <c r="A11" s="50"/>
      <c r="B11" s="49" t="s">
        <v>36</v>
      </c>
      <c r="C11" s="45">
        <f t="shared" si="0"/>
        <v>2381.505556</v>
      </c>
      <c r="D11" s="18">
        <v>622</v>
      </c>
      <c r="E11" s="18">
        <f>'UGS Dashavske'!C7</f>
        <v>1759.505556</v>
      </c>
      <c r="F11" s="18">
        <f>'UGS Dashavske'!D7</f>
        <v>20.676833</v>
      </c>
      <c r="G11" s="18">
        <f>'UGS Dashavske'!E7</f>
        <v>0</v>
      </c>
      <c r="H11" s="18">
        <v>2150</v>
      </c>
      <c r="I11" s="36" t="str">
        <f>IF(H11-C11&lt;5,"UGS is fully loaded"," ")</f>
        <v>UGS is fully loaded</v>
      </c>
    </row>
    <row r="12" spans="1:9" ht="15">
      <c r="A12" s="50"/>
      <c r="B12" s="49" t="s">
        <v>37</v>
      </c>
      <c r="C12" s="45">
        <f t="shared" si="0"/>
        <v>1013.278216</v>
      </c>
      <c r="D12" s="18"/>
      <c r="E12" s="18">
        <f>'UGS Oparske'!C7</f>
        <v>1013.278216</v>
      </c>
      <c r="F12" s="18">
        <f>'UGS Oparske'!D7</f>
        <v>6.305728</v>
      </c>
      <c r="G12" s="18">
        <f>'UGS Oparske'!E7</f>
        <v>0</v>
      </c>
      <c r="H12" s="18">
        <v>1920</v>
      </c>
      <c r="I12" s="36" t="str">
        <f>IF(H12-C12&lt;5,"UGS is fully loaded"," ")</f>
        <v> </v>
      </c>
    </row>
    <row r="13" spans="1:9" ht="15">
      <c r="A13" s="50"/>
      <c r="B13" s="49" t="s">
        <v>38</v>
      </c>
      <c r="C13" s="45">
        <f t="shared" si="0"/>
        <v>2052.10347</v>
      </c>
      <c r="D13" s="18"/>
      <c r="E13" s="18">
        <f>'UGS Bogordchanske'!C7</f>
        <v>2052.10347</v>
      </c>
      <c r="F13" s="18">
        <f>'UGS Bogordchanske'!D7</f>
        <v>7.672363</v>
      </c>
      <c r="G13" s="18">
        <f>'UGS Bogordchanske'!E7</f>
        <v>0</v>
      </c>
      <c r="H13" s="18">
        <v>2300</v>
      </c>
      <c r="I13" s="36" t="str">
        <f>IF(H13-C13&lt;3,"UGS is fully loaded"," ")</f>
        <v> </v>
      </c>
    </row>
    <row r="14" spans="1:9" ht="15">
      <c r="A14" s="50"/>
      <c r="B14" s="49" t="s">
        <v>39</v>
      </c>
      <c r="C14" s="45">
        <f t="shared" si="0"/>
        <v>96.051757</v>
      </c>
      <c r="D14" s="18">
        <v>90</v>
      </c>
      <c r="E14" s="18">
        <f>'UGS Olushivske'!C7</f>
        <v>6.051757</v>
      </c>
      <c r="F14" s="18">
        <f>'UGS Olushivske'!D7</f>
        <v>0</v>
      </c>
      <c r="G14" s="18">
        <f>'UGS Olushivske'!E7</f>
        <v>0.000143</v>
      </c>
      <c r="H14" s="18">
        <v>310</v>
      </c>
      <c r="I14" s="36" t="str">
        <f>IF(ROUND(E14,2)&lt;&gt;6.05," "," Injections in UGS are not planned ")</f>
        <v> Injections in UGS are not planned </v>
      </c>
    </row>
    <row r="15" spans="1:9" ht="15">
      <c r="A15" s="50"/>
      <c r="B15" s="49" t="s">
        <v>40</v>
      </c>
      <c r="C15" s="45">
        <f t="shared" si="0"/>
        <v>1171.297164</v>
      </c>
      <c r="D15" s="18"/>
      <c r="E15" s="18">
        <f>'UGS Mryn'!C7</f>
        <v>1171.297164</v>
      </c>
      <c r="F15" s="18">
        <f>'UGS Mryn'!D7</f>
        <v>0</v>
      </c>
      <c r="G15" s="18">
        <f>'UGS Mryn'!E7</f>
        <v>0.000983</v>
      </c>
      <c r="H15" s="18">
        <v>1500</v>
      </c>
      <c r="I15" s="36" t="str">
        <f>IF(H15-C15&lt;5,"UGS is fully loaded"," ")</f>
        <v> </v>
      </c>
    </row>
    <row r="16" spans="1:9" ht="15">
      <c r="A16" s="50"/>
      <c r="B16" s="49" t="s">
        <v>41</v>
      </c>
      <c r="C16" s="45">
        <f t="shared" si="0"/>
        <v>537.588061</v>
      </c>
      <c r="D16" s="18"/>
      <c r="E16" s="18">
        <f>'UGS Solohivske'!C7</f>
        <v>537.588061</v>
      </c>
      <c r="F16" s="18">
        <f>'UGS Solohivske'!D7</f>
        <v>3.370621</v>
      </c>
      <c r="G16" s="18">
        <f>'UGS Solohivske'!E7</f>
        <v>0</v>
      </c>
      <c r="H16" s="18">
        <v>1300</v>
      </c>
      <c r="I16" s="36" t="str">
        <f>IF(H16-C16&lt;5,"UGS is fully loaded"," ")</f>
        <v> </v>
      </c>
    </row>
    <row r="17" spans="1:9" ht="15">
      <c r="A17" s="50"/>
      <c r="B17" s="49" t="s">
        <v>9</v>
      </c>
      <c r="C17" s="45">
        <f t="shared" si="0"/>
        <v>504.025978</v>
      </c>
      <c r="D17" s="18"/>
      <c r="E17" s="18">
        <f>'UGS Proletarske'!C7</f>
        <v>504.025978</v>
      </c>
      <c r="F17" s="18">
        <f>'UGS Proletarske'!D7</f>
        <v>3.809464</v>
      </c>
      <c r="G17" s="18">
        <f>'UGS Proletarske'!E7</f>
        <v>0</v>
      </c>
      <c r="H17" s="18">
        <v>1000</v>
      </c>
      <c r="I17" s="36" t="str">
        <f>IF(H17-C17&lt;5,"UGS is fully loaded"," ")</f>
        <v> </v>
      </c>
    </row>
    <row r="18" spans="1:9" s="34" customFormat="1" ht="15">
      <c r="A18" s="50"/>
      <c r="B18" s="49" t="s">
        <v>42</v>
      </c>
      <c r="C18" s="45">
        <f t="shared" si="0"/>
        <v>695.094154</v>
      </c>
      <c r="D18" s="18"/>
      <c r="E18" s="18">
        <f>'UGS Kehychivske'!C7</f>
        <v>695.094154</v>
      </c>
      <c r="F18" s="18">
        <f>'UGS Kehychivske'!D7</f>
        <v>0</v>
      </c>
      <c r="G18" s="18">
        <f>'UGS Kehychivske'!E7</f>
        <v>6E-06</v>
      </c>
      <c r="H18" s="18">
        <v>700</v>
      </c>
      <c r="I18" s="36" t="str">
        <f>IF(H18-C18&lt;5,"UGS is fully loaded"," ")</f>
        <v>UGS is fully loaded</v>
      </c>
    </row>
    <row r="19" spans="1:10" ht="15">
      <c r="A19" s="50"/>
      <c r="B19" s="49" t="s">
        <v>44</v>
      </c>
      <c r="C19" s="45">
        <f t="shared" si="0"/>
        <v>80.752921</v>
      </c>
      <c r="D19" s="18"/>
      <c r="E19" s="18">
        <f>'UGS Krasnopopivske'!C7</f>
        <v>80.752921</v>
      </c>
      <c r="F19" s="18">
        <f>'UGS Krasnopopivske'!D7</f>
        <v>0</v>
      </c>
      <c r="G19" s="18">
        <f>'UGS Krasnopopivske'!E7</f>
        <v>0.000189</v>
      </c>
      <c r="H19" s="18">
        <v>420</v>
      </c>
      <c r="I19" s="36" t="str">
        <f>IF(ROUND(E19,2)&lt;&gt;80.75," ","Injections in UGS are not planned ")</f>
        <v>Injections in UGS are not planned </v>
      </c>
      <c r="J19" s="35"/>
    </row>
    <row r="20" spans="1:9" s="14" customFormat="1" ht="19.5">
      <c r="A20" s="50"/>
      <c r="B20" s="49" t="s">
        <v>43</v>
      </c>
      <c r="C20" s="46">
        <v>175.863684</v>
      </c>
      <c r="D20" s="33"/>
      <c r="E20" s="33">
        <f>C20</f>
        <v>175.863684</v>
      </c>
      <c r="F20" s="33">
        <v>0</v>
      </c>
      <c r="G20" s="33">
        <f>'UGS Verhunske'!E7</f>
        <v>0.000189</v>
      </c>
      <c r="H20" s="33">
        <v>400</v>
      </c>
      <c r="I20" s="52" t="s">
        <v>33</v>
      </c>
    </row>
    <row r="21" spans="2:9" ht="15.75" customHeight="1" thickBot="1">
      <c r="B21" s="47" t="s">
        <v>13</v>
      </c>
      <c r="C21" s="39">
        <f>SUM(C9:C20)</f>
        <v>23517.356114604</v>
      </c>
      <c r="D21" s="38">
        <f>SUM(D9:D20)</f>
        <v>4662</v>
      </c>
      <c r="E21" s="39">
        <f>SUM(E9:E20)</f>
        <v>18855.356114603997</v>
      </c>
      <c r="F21" s="39">
        <f>SUM(F9:F19)</f>
        <v>110.71995300000002</v>
      </c>
      <c r="G21" s="39">
        <f>SUM(G9:G19)</f>
        <v>0.0017999999999999997</v>
      </c>
      <c r="H21" s="38">
        <f>SUM(H9:H20)</f>
        <v>30950</v>
      </c>
      <c r="I21" s="40"/>
    </row>
    <row r="22" spans="2:9" ht="15.75" customHeight="1" thickBot="1">
      <c r="B22" s="53" t="s">
        <v>5</v>
      </c>
      <c r="C22" s="54"/>
      <c r="D22" s="54"/>
      <c r="E22" s="54"/>
      <c r="F22" s="54"/>
      <c r="G22" s="54"/>
      <c r="H22" s="54"/>
      <c r="I22" s="55">
        <f>H21-C21-777.34</f>
        <v>6655.303885395999</v>
      </c>
    </row>
    <row r="23" spans="2:9" s="51" customFormat="1" ht="15.75" customHeight="1">
      <c r="B23" s="27"/>
      <c r="D23" s="27"/>
      <c r="H23" s="27"/>
      <c r="I23" s="27"/>
    </row>
    <row r="24" ht="15">
      <c r="B24" s="44" t="s">
        <v>10</v>
      </c>
    </row>
  </sheetData>
  <sheetProtection/>
  <mergeCells count="8">
    <mergeCell ref="B3:K3"/>
    <mergeCell ref="B6:B7"/>
    <mergeCell ref="C6:C7"/>
    <mergeCell ref="D6:E6"/>
    <mergeCell ref="F6:F7"/>
    <mergeCell ref="G6:G7"/>
    <mergeCell ref="H6:H7"/>
    <mergeCell ref="I6:I7"/>
  </mergeCell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B3:G14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5.7109375" style="0" customWidth="1"/>
    <col min="3" max="3" width="22.7109375" style="0" customWidth="1"/>
    <col min="4" max="4" width="28.421875" style="0" customWidth="1"/>
    <col min="5" max="5" width="20.140625" style="0" customWidth="1"/>
    <col min="6" max="6" width="15.8515625" style="0" customWidth="1"/>
    <col min="7" max="7" width="13.00390625" style="0" customWidth="1"/>
    <col min="8" max="8" width="19.00390625" style="0" customWidth="1"/>
  </cols>
  <sheetData>
    <row r="3" spans="2:7" ht="15">
      <c r="B3" s="66" t="s">
        <v>27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504.025978</v>
      </c>
      <c r="D7" s="22">
        <v>3.809464</v>
      </c>
      <c r="E7" s="22">
        <v>0</v>
      </c>
      <c r="F7" s="18">
        <v>1000</v>
      </c>
      <c r="G7" s="23">
        <f>IF(F7-C7&gt;5,F7-C7,0)</f>
        <v>495.974022</v>
      </c>
    </row>
    <row r="8" spans="2:7" ht="15">
      <c r="B8" s="28" t="s">
        <v>48</v>
      </c>
      <c r="C8" s="18">
        <v>500.216514</v>
      </c>
      <c r="D8" s="18">
        <v>3.819183</v>
      </c>
      <c r="E8" s="18">
        <v>0</v>
      </c>
      <c r="F8" s="18">
        <v>1000</v>
      </c>
      <c r="G8" s="23">
        <f aca="true" t="shared" si="0" ref="G8:G13">IF(F8-C8&gt;5,F8-C8,0)</f>
        <v>499.783486</v>
      </c>
    </row>
    <row r="9" spans="2:7" ht="15">
      <c r="B9" s="29" t="s">
        <v>49</v>
      </c>
      <c r="C9" s="18">
        <v>496.397331</v>
      </c>
      <c r="D9" s="18">
        <v>3.982618</v>
      </c>
      <c r="E9" s="18">
        <v>0</v>
      </c>
      <c r="F9" s="18">
        <v>1000</v>
      </c>
      <c r="G9" s="23">
        <f t="shared" si="0"/>
        <v>503.602669</v>
      </c>
    </row>
    <row r="10" spans="2:7" ht="15">
      <c r="B10" s="29" t="s">
        <v>50</v>
      </c>
      <c r="C10" s="18">
        <v>492.414713</v>
      </c>
      <c r="D10" s="18">
        <v>3.795767</v>
      </c>
      <c r="E10" s="18">
        <v>0</v>
      </c>
      <c r="F10" s="18">
        <v>1000</v>
      </c>
      <c r="G10" s="23">
        <f t="shared" si="0"/>
        <v>507.585287</v>
      </c>
    </row>
    <row r="11" spans="2:7" ht="15">
      <c r="B11" s="29" t="s">
        <v>51</v>
      </c>
      <c r="C11" s="18">
        <v>488.618946</v>
      </c>
      <c r="D11" s="18">
        <v>3.783076</v>
      </c>
      <c r="E11" s="18">
        <v>0</v>
      </c>
      <c r="F11" s="18">
        <v>1000</v>
      </c>
      <c r="G11" s="23">
        <f t="shared" si="0"/>
        <v>511.381054</v>
      </c>
    </row>
    <row r="12" spans="2:7" ht="15">
      <c r="B12" s="29" t="s">
        <v>52</v>
      </c>
      <c r="C12" s="18">
        <v>484.83587</v>
      </c>
      <c r="D12" s="18">
        <v>3.745319</v>
      </c>
      <c r="E12" s="18">
        <v>0</v>
      </c>
      <c r="F12" s="18">
        <v>1000</v>
      </c>
      <c r="G12" s="23">
        <f t="shared" si="0"/>
        <v>515.16413</v>
      </c>
    </row>
    <row r="13" spans="2:7" ht="15.75" thickBot="1">
      <c r="B13" s="30" t="s">
        <v>53</v>
      </c>
      <c r="C13" s="9">
        <v>481.090551</v>
      </c>
      <c r="D13" s="9">
        <v>3.671128</v>
      </c>
      <c r="E13" s="9">
        <v>0</v>
      </c>
      <c r="F13" s="18">
        <v>1000</v>
      </c>
      <c r="G13" s="23">
        <f t="shared" si="0"/>
        <v>518.909449</v>
      </c>
    </row>
    <row r="14" spans="2:7" ht="15">
      <c r="B14" s="14"/>
      <c r="C14" s="14"/>
      <c r="D14" s="14"/>
      <c r="E14" s="14"/>
      <c r="F14" s="14"/>
      <c r="G14" s="14"/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/>
  <dimension ref="B3:G13"/>
  <sheetViews>
    <sheetView zoomScalePageLayoutView="0" workbookViewId="0" topLeftCell="A4">
      <selection activeCell="K7" sqref="K7"/>
    </sheetView>
  </sheetViews>
  <sheetFormatPr defaultColWidth="9.140625" defaultRowHeight="15"/>
  <cols>
    <col min="2" max="2" width="14.8515625" style="0" customWidth="1"/>
    <col min="3" max="3" width="19.7109375" style="0" customWidth="1"/>
    <col min="4" max="4" width="18.7109375" style="0" customWidth="1"/>
    <col min="5" max="5" width="18.140625" style="0" customWidth="1"/>
    <col min="6" max="6" width="18.7109375" style="0" customWidth="1"/>
    <col min="7" max="7" width="16.140625" style="0" customWidth="1"/>
  </cols>
  <sheetData>
    <row r="3" spans="2:7" ht="15">
      <c r="B3" s="66" t="s">
        <v>45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695.094154</v>
      </c>
      <c r="D7" s="22">
        <v>0</v>
      </c>
      <c r="E7" s="22">
        <v>6E-06</v>
      </c>
      <c r="F7" s="18">
        <v>700</v>
      </c>
      <c r="G7" s="23">
        <f>IF(F7-C7&gt;5,F7-C7,0)</f>
        <v>0</v>
      </c>
    </row>
    <row r="8" spans="2:7" ht="15">
      <c r="B8" s="28" t="s">
        <v>48</v>
      </c>
      <c r="C8" s="18">
        <v>695.09416</v>
      </c>
      <c r="D8" s="18">
        <v>0</v>
      </c>
      <c r="E8" s="18">
        <v>6E-06</v>
      </c>
      <c r="F8" s="18">
        <v>700</v>
      </c>
      <c r="G8" s="23">
        <f aca="true" t="shared" si="0" ref="G8:G13">IF(F8-C8&gt;5,F8-C8,0)</f>
        <v>0</v>
      </c>
    </row>
    <row r="9" spans="2:7" ht="15">
      <c r="B9" s="29" t="s">
        <v>49</v>
      </c>
      <c r="C9" s="18">
        <v>695.094166</v>
      </c>
      <c r="D9" s="18">
        <v>0</v>
      </c>
      <c r="E9" s="18">
        <v>0.00993</v>
      </c>
      <c r="F9" s="18">
        <v>700</v>
      </c>
      <c r="G9" s="23">
        <f t="shared" si="0"/>
        <v>0</v>
      </c>
    </row>
    <row r="10" spans="2:7" ht="15">
      <c r="B10" s="29" t="s">
        <v>50</v>
      </c>
      <c r="C10" s="18">
        <v>695.104096</v>
      </c>
      <c r="D10" s="18">
        <v>0</v>
      </c>
      <c r="E10" s="18">
        <v>0.00026</v>
      </c>
      <c r="F10" s="18">
        <v>700</v>
      </c>
      <c r="G10" s="23">
        <f t="shared" si="0"/>
        <v>0</v>
      </c>
    </row>
    <row r="11" spans="2:7" ht="15">
      <c r="B11" s="29" t="s">
        <v>51</v>
      </c>
      <c r="C11" s="18">
        <v>695.104356</v>
      </c>
      <c r="D11" s="18">
        <v>0</v>
      </c>
      <c r="E11" s="18">
        <v>0.000259</v>
      </c>
      <c r="F11" s="18">
        <v>700</v>
      </c>
      <c r="G11" s="23">
        <f t="shared" si="0"/>
        <v>0</v>
      </c>
    </row>
    <row r="12" spans="2:7" ht="15">
      <c r="B12" s="29" t="s">
        <v>52</v>
      </c>
      <c r="C12" s="18">
        <v>695.104615</v>
      </c>
      <c r="D12" s="18">
        <v>0</v>
      </c>
      <c r="E12" s="18">
        <v>0.000261</v>
      </c>
      <c r="F12" s="18">
        <v>700</v>
      </c>
      <c r="G12" s="23">
        <f t="shared" si="0"/>
        <v>0</v>
      </c>
    </row>
    <row r="13" spans="2:7" ht="15.75" thickBot="1">
      <c r="B13" s="30" t="s">
        <v>53</v>
      </c>
      <c r="C13" s="9">
        <v>695.104876</v>
      </c>
      <c r="D13" s="9">
        <v>0</v>
      </c>
      <c r="E13" s="9">
        <v>0.000264</v>
      </c>
      <c r="F13" s="18">
        <v>700</v>
      </c>
      <c r="G13" s="23">
        <f t="shared" si="0"/>
        <v>0</v>
      </c>
    </row>
  </sheetData>
  <sheetProtection/>
  <mergeCells count="1">
    <mergeCell ref="B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/>
  <dimension ref="B3:H13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5.421875" style="0" customWidth="1"/>
    <col min="3" max="3" width="22.421875" style="0" customWidth="1"/>
    <col min="4" max="4" width="30.28125" style="0" customWidth="1"/>
    <col min="5" max="5" width="16.7109375" style="0" customWidth="1"/>
    <col min="6" max="6" width="17.28125" style="0" customWidth="1"/>
    <col min="7" max="7" width="14.57421875" style="0" customWidth="1"/>
    <col min="8" max="8" width="14.7109375" style="0" customWidth="1"/>
  </cols>
  <sheetData>
    <row r="3" spans="2:8" ht="15">
      <c r="B3" s="66" t="s">
        <v>26</v>
      </c>
      <c r="C3" s="66"/>
      <c r="D3" s="66"/>
      <c r="E3" s="66"/>
      <c r="F3" s="66"/>
      <c r="G3" s="66"/>
      <c r="H3" s="12"/>
    </row>
    <row r="4" spans="2:8" ht="15.75" thickBot="1">
      <c r="B4" s="14"/>
      <c r="C4" s="14"/>
      <c r="D4" s="14"/>
      <c r="E4" s="14"/>
      <c r="F4" s="14"/>
      <c r="G4" s="19" t="s">
        <v>11</v>
      </c>
      <c r="H4" s="11"/>
    </row>
    <row r="5" spans="2:8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  <c r="H5" s="11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2:7" s="14" customFormat="1" ht="15">
      <c r="B7" s="28" t="s">
        <v>47</v>
      </c>
      <c r="C7" s="18">
        <v>80.752921</v>
      </c>
      <c r="D7" s="22">
        <v>0</v>
      </c>
      <c r="E7" s="22">
        <v>0.000189</v>
      </c>
      <c r="F7" s="18">
        <v>420</v>
      </c>
      <c r="G7" s="23">
        <f>IF(ROUND(C7,2)=80.75,0,F7-C7)</f>
        <v>0</v>
      </c>
    </row>
    <row r="8" spans="2:8" ht="15">
      <c r="B8" s="28" t="s">
        <v>48</v>
      </c>
      <c r="C8" s="18">
        <v>80.75311</v>
      </c>
      <c r="D8" s="18">
        <v>0</v>
      </c>
      <c r="E8" s="18">
        <v>0.000189</v>
      </c>
      <c r="F8" s="18">
        <v>420</v>
      </c>
      <c r="G8" s="23">
        <f aca="true" t="shared" si="0" ref="G8:G13">IF(ROUND(C8,2)=80.75,0,F8-C8)</f>
        <v>0</v>
      </c>
      <c r="H8" s="11"/>
    </row>
    <row r="9" spans="2:8" ht="15">
      <c r="B9" s="29" t="s">
        <v>49</v>
      </c>
      <c r="C9" s="18">
        <v>80.753299</v>
      </c>
      <c r="D9" s="18">
        <v>0</v>
      </c>
      <c r="E9" s="18">
        <v>0.000205</v>
      </c>
      <c r="F9" s="18">
        <v>420</v>
      </c>
      <c r="G9" s="23">
        <f t="shared" si="0"/>
        <v>0</v>
      </c>
      <c r="H9" s="11"/>
    </row>
    <row r="10" spans="2:8" ht="15">
      <c r="B10" s="29" t="s">
        <v>50</v>
      </c>
      <c r="C10" s="18">
        <v>80.753504</v>
      </c>
      <c r="D10" s="18">
        <v>0</v>
      </c>
      <c r="E10" s="18">
        <v>0.000189</v>
      </c>
      <c r="F10" s="18">
        <v>420</v>
      </c>
      <c r="G10" s="23">
        <f t="shared" si="0"/>
        <v>0</v>
      </c>
      <c r="H10" s="11"/>
    </row>
    <row r="11" spans="2:8" ht="15">
      <c r="B11" s="29" t="s">
        <v>51</v>
      </c>
      <c r="C11" s="18">
        <v>80.753693</v>
      </c>
      <c r="D11" s="18">
        <v>0</v>
      </c>
      <c r="E11" s="18">
        <v>0.000189</v>
      </c>
      <c r="F11" s="18">
        <v>420</v>
      </c>
      <c r="G11" s="23">
        <f t="shared" si="0"/>
        <v>0</v>
      </c>
      <c r="H11" s="11"/>
    </row>
    <row r="12" spans="2:8" ht="15">
      <c r="B12" s="29" t="s">
        <v>52</v>
      </c>
      <c r="C12" s="18">
        <v>80.753882</v>
      </c>
      <c r="D12" s="18">
        <v>0</v>
      </c>
      <c r="E12" s="18">
        <v>0.000189</v>
      </c>
      <c r="F12" s="18">
        <v>420</v>
      </c>
      <c r="G12" s="23">
        <f t="shared" si="0"/>
        <v>0</v>
      </c>
      <c r="H12" s="11"/>
    </row>
    <row r="13" spans="2:8" ht="15.75" thickBot="1">
      <c r="B13" s="30" t="s">
        <v>53</v>
      </c>
      <c r="C13" s="9">
        <v>80.754071</v>
      </c>
      <c r="D13" s="9">
        <v>0</v>
      </c>
      <c r="E13" s="9">
        <v>0.000189</v>
      </c>
      <c r="F13" s="18">
        <v>420</v>
      </c>
      <c r="G13" s="23">
        <f t="shared" si="0"/>
        <v>0</v>
      </c>
      <c r="H13" s="11"/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4"/>
  <dimension ref="B3:G13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6.140625" style="0" customWidth="1"/>
    <col min="3" max="3" width="14.7109375" style="0" customWidth="1"/>
    <col min="4" max="4" width="17.7109375" style="0" customWidth="1"/>
    <col min="5" max="5" width="16.140625" style="0" customWidth="1"/>
    <col min="6" max="6" width="18.00390625" style="0" customWidth="1"/>
    <col min="7" max="7" width="17.140625" style="0" customWidth="1"/>
  </cols>
  <sheetData>
    <row r="3" spans="2:7" ht="15">
      <c r="B3" s="66" t="s">
        <v>32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6" t="s">
        <v>47</v>
      </c>
      <c r="C7" s="18">
        <v>80.752921</v>
      </c>
      <c r="D7" s="22">
        <v>0</v>
      </c>
      <c r="E7" s="22">
        <v>0.000189</v>
      </c>
      <c r="F7" s="18">
        <v>400</v>
      </c>
      <c r="G7" s="23">
        <f>F7-C7</f>
        <v>319.247079</v>
      </c>
    </row>
    <row r="8" spans="2:7" ht="15">
      <c r="B8" s="6" t="s">
        <v>48</v>
      </c>
      <c r="C8" s="18">
        <v>80.75311</v>
      </c>
      <c r="D8" s="18">
        <v>0</v>
      </c>
      <c r="E8" s="18">
        <v>0.000189</v>
      </c>
      <c r="F8" s="18">
        <v>400</v>
      </c>
      <c r="G8" s="23">
        <f aca="true" t="shared" si="0" ref="G8:G13">F8-C8</f>
        <v>319.24689</v>
      </c>
    </row>
    <row r="9" spans="2:7" ht="15">
      <c r="B9" s="7" t="s">
        <v>49</v>
      </c>
      <c r="C9" s="18">
        <v>80.753299</v>
      </c>
      <c r="D9" s="18">
        <v>0</v>
      </c>
      <c r="E9" s="18">
        <v>0.000205</v>
      </c>
      <c r="F9" s="18">
        <v>400</v>
      </c>
      <c r="G9" s="23">
        <f t="shared" si="0"/>
        <v>319.24670100000003</v>
      </c>
    </row>
    <row r="10" spans="2:7" ht="15">
      <c r="B10" s="7" t="s">
        <v>50</v>
      </c>
      <c r="C10" s="18">
        <v>80.753504</v>
      </c>
      <c r="D10" s="18">
        <v>0</v>
      </c>
      <c r="E10" s="18">
        <v>0.000189</v>
      </c>
      <c r="F10" s="18">
        <v>400</v>
      </c>
      <c r="G10" s="23">
        <f t="shared" si="0"/>
        <v>319.246496</v>
      </c>
    </row>
    <row r="11" spans="2:7" ht="15">
      <c r="B11" s="7" t="s">
        <v>51</v>
      </c>
      <c r="C11" s="18">
        <v>80.753693</v>
      </c>
      <c r="D11" s="18">
        <v>0</v>
      </c>
      <c r="E11" s="18">
        <v>0.000189</v>
      </c>
      <c r="F11" s="18">
        <v>400</v>
      </c>
      <c r="G11" s="23">
        <f t="shared" si="0"/>
        <v>319.246307</v>
      </c>
    </row>
    <row r="12" spans="2:7" ht="15">
      <c r="B12" s="7" t="s">
        <v>52</v>
      </c>
      <c r="C12" s="18">
        <v>80.753882</v>
      </c>
      <c r="D12" s="18">
        <v>0</v>
      </c>
      <c r="E12" s="18">
        <v>0.000189</v>
      </c>
      <c r="F12" s="18">
        <v>400</v>
      </c>
      <c r="G12" s="23">
        <f t="shared" si="0"/>
        <v>319.246118</v>
      </c>
    </row>
    <row r="13" spans="2:7" ht="15.75" thickBot="1">
      <c r="B13" s="8" t="s">
        <v>53</v>
      </c>
      <c r="C13" s="9">
        <v>80.754071</v>
      </c>
      <c r="D13" s="9">
        <v>0</v>
      </c>
      <c r="E13" s="9">
        <v>0.000189</v>
      </c>
      <c r="F13" s="18">
        <v>400</v>
      </c>
      <c r="G13" s="23">
        <f t="shared" si="0"/>
        <v>319.245929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2"/>
  <dimension ref="B3:I16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5.140625" style="0" customWidth="1"/>
    <col min="3" max="3" width="22.00390625" style="0" customWidth="1"/>
    <col min="4" max="4" width="28.8515625" style="0" customWidth="1"/>
    <col min="5" max="5" width="18.28125" style="0" customWidth="1"/>
    <col min="6" max="6" width="13.140625" style="0" customWidth="1"/>
    <col min="7" max="7" width="15.140625" style="0" customWidth="1"/>
  </cols>
  <sheetData>
    <row r="3" spans="2:7" ht="15">
      <c r="B3" s="66" t="s">
        <v>19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317.388345</v>
      </c>
      <c r="D7" s="22">
        <v>9.976651</v>
      </c>
      <c r="E7" s="22">
        <v>0</v>
      </c>
      <c r="F7" s="17">
        <v>1900</v>
      </c>
      <c r="G7" s="23">
        <f>IF(F7-C7&gt;5,F7-C7,0)</f>
        <v>1582.611655</v>
      </c>
    </row>
    <row r="8" spans="2:7" ht="15">
      <c r="B8" s="28" t="s">
        <v>48</v>
      </c>
      <c r="C8" s="18">
        <v>307.411694</v>
      </c>
      <c r="D8" s="18">
        <v>10.622797</v>
      </c>
      <c r="E8" s="18">
        <v>0</v>
      </c>
      <c r="F8" s="17">
        <v>1900</v>
      </c>
      <c r="G8" s="23">
        <f aca="true" t="shared" si="0" ref="G8:G13">IF(F8-C8&gt;5,F8-C8,0)</f>
        <v>1592.588306</v>
      </c>
    </row>
    <row r="9" spans="2:7" ht="15">
      <c r="B9" s="29" t="s">
        <v>49</v>
      </c>
      <c r="C9" s="18">
        <v>296.788897</v>
      </c>
      <c r="D9" s="18">
        <v>10.509155</v>
      </c>
      <c r="E9" s="18">
        <v>0</v>
      </c>
      <c r="F9" s="17">
        <v>1900</v>
      </c>
      <c r="G9" s="23">
        <f t="shared" si="0"/>
        <v>1603.211103</v>
      </c>
    </row>
    <row r="10" spans="2:7" ht="15">
      <c r="B10" s="29" t="s">
        <v>50</v>
      </c>
      <c r="C10" s="18">
        <v>286.279742</v>
      </c>
      <c r="D10" s="18">
        <v>10.461751</v>
      </c>
      <c r="E10" s="18">
        <v>0</v>
      </c>
      <c r="F10" s="17">
        <v>1900</v>
      </c>
      <c r="G10" s="23">
        <f t="shared" si="0"/>
        <v>1613.720258</v>
      </c>
    </row>
    <row r="11" spans="2:7" ht="15">
      <c r="B11" s="29" t="s">
        <v>51</v>
      </c>
      <c r="C11" s="18">
        <v>275.817991</v>
      </c>
      <c r="D11" s="18">
        <v>10.488623</v>
      </c>
      <c r="E11" s="18">
        <v>0</v>
      </c>
      <c r="F11" s="17">
        <v>1900</v>
      </c>
      <c r="G11" s="23">
        <f t="shared" si="0"/>
        <v>1624.182009</v>
      </c>
    </row>
    <row r="12" spans="2:7" ht="15">
      <c r="B12" s="29" t="s">
        <v>52</v>
      </c>
      <c r="C12" s="18">
        <v>265.329368</v>
      </c>
      <c r="D12" s="18">
        <v>10.29511</v>
      </c>
      <c r="E12" s="18">
        <v>0</v>
      </c>
      <c r="F12" s="17">
        <v>1900</v>
      </c>
      <c r="G12" s="23">
        <f t="shared" si="0"/>
        <v>1634.670632</v>
      </c>
    </row>
    <row r="13" spans="2:7" ht="15.75" thickBot="1">
      <c r="B13" s="30" t="s">
        <v>53</v>
      </c>
      <c r="C13" s="9">
        <v>255.034258</v>
      </c>
      <c r="D13" s="9">
        <v>7.529257</v>
      </c>
      <c r="E13" s="9">
        <v>0</v>
      </c>
      <c r="F13" s="17">
        <v>1900</v>
      </c>
      <c r="G13" s="23">
        <f t="shared" si="0"/>
        <v>1644.965742</v>
      </c>
    </row>
    <row r="16" spans="2:9" ht="15">
      <c r="B16" s="67" t="s">
        <v>20</v>
      </c>
      <c r="C16" s="67"/>
      <c r="D16" s="67"/>
      <c r="E16" s="67"/>
      <c r="F16" s="67"/>
      <c r="G16" s="67"/>
      <c r="H16" s="67"/>
      <c r="I16" s="67"/>
    </row>
  </sheetData>
  <sheetProtection/>
  <mergeCells count="2">
    <mergeCell ref="B3:G3"/>
    <mergeCell ref="B16:I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3"/>
  <dimension ref="A3:I15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3.7109375" style="0" customWidth="1"/>
    <col min="3" max="3" width="21.140625" style="0" customWidth="1"/>
    <col min="4" max="4" width="27.421875" style="0" customWidth="1"/>
    <col min="5" max="5" width="20.140625" style="0" customWidth="1"/>
    <col min="6" max="6" width="17.57421875" style="14" customWidth="1"/>
    <col min="7" max="7" width="15.140625" style="0" customWidth="1"/>
    <col min="8" max="8" width="15.28125" style="0" customWidth="1"/>
  </cols>
  <sheetData>
    <row r="3" spans="2:8" ht="15">
      <c r="B3" s="66" t="s">
        <v>12</v>
      </c>
      <c r="C3" s="66"/>
      <c r="D3" s="66"/>
      <c r="E3" s="66"/>
      <c r="F3" s="66"/>
      <c r="G3" s="66"/>
      <c r="H3" s="13"/>
    </row>
    <row r="4" spans="1:8" ht="15.75" thickBot="1">
      <c r="A4" s="1"/>
      <c r="B4" s="11"/>
      <c r="C4" s="11"/>
      <c r="D4" s="11"/>
      <c r="E4" s="11"/>
      <c r="G4" s="19" t="s">
        <v>11</v>
      </c>
      <c r="H4" s="11"/>
    </row>
    <row r="5" spans="2:8" ht="15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  <c r="H5" s="11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2:7" s="14" customFormat="1" ht="15">
      <c r="B7" s="28" t="s">
        <v>47</v>
      </c>
      <c r="C7" s="18">
        <v>10542.406808604</v>
      </c>
      <c r="D7" s="22">
        <v>58.908293</v>
      </c>
      <c r="E7" s="22">
        <v>0.000479</v>
      </c>
      <c r="F7" s="26">
        <f>'[1]Всі_ПСГ'!$F$8</f>
        <v>17050</v>
      </c>
      <c r="G7" s="23">
        <f>IF(F7-C7&gt;5,F7-C7,0)</f>
        <v>6507.593191395999</v>
      </c>
    </row>
    <row r="8" spans="2:8" ht="15">
      <c r="B8" s="28" t="s">
        <v>48</v>
      </c>
      <c r="C8" s="18">
        <v>10483.498994604</v>
      </c>
      <c r="D8" s="18">
        <v>57.110582</v>
      </c>
      <c r="E8" s="18">
        <v>0.00048</v>
      </c>
      <c r="F8" s="26">
        <f>'[1]Всі_ПСГ'!$F$8</f>
        <v>17050</v>
      </c>
      <c r="G8" s="23">
        <f aca="true" t="shared" si="0" ref="G8:G13">IF(F8-C8&gt;5,F8-C8,0)</f>
        <v>6566.5010053959995</v>
      </c>
      <c r="H8" s="11"/>
    </row>
    <row r="9" spans="2:8" ht="15">
      <c r="B9" s="29" t="s">
        <v>49</v>
      </c>
      <c r="C9" s="18">
        <v>10426.388892604</v>
      </c>
      <c r="D9" s="18">
        <v>56.454236</v>
      </c>
      <c r="E9" s="18">
        <v>0.000494</v>
      </c>
      <c r="F9" s="26">
        <f>'[1]Всі_ПСГ'!$F$8</f>
        <v>17050</v>
      </c>
      <c r="G9" s="23">
        <f t="shared" si="0"/>
        <v>6623.611107396</v>
      </c>
      <c r="H9" s="11"/>
    </row>
    <row r="10" spans="2:8" ht="15">
      <c r="B10" s="29" t="s">
        <v>50</v>
      </c>
      <c r="C10" s="18">
        <v>10369.935150604</v>
      </c>
      <c r="D10" s="18">
        <v>58.034418</v>
      </c>
      <c r="E10" s="18">
        <v>0.000494</v>
      </c>
      <c r="F10" s="26">
        <f>'[1]Всі_ПСГ'!$F$8</f>
        <v>17050</v>
      </c>
      <c r="G10" s="23">
        <f t="shared" si="0"/>
        <v>6680.064849396</v>
      </c>
      <c r="H10" s="11"/>
    </row>
    <row r="11" spans="2:8" ht="15">
      <c r="B11" s="29" t="s">
        <v>51</v>
      </c>
      <c r="C11" s="18">
        <v>10311.901226604</v>
      </c>
      <c r="D11" s="18">
        <v>58.762941</v>
      </c>
      <c r="E11" s="18">
        <v>0.000494</v>
      </c>
      <c r="F11" s="26">
        <f>'[1]Всі_ПСГ'!$F$8</f>
        <v>17050</v>
      </c>
      <c r="G11" s="23">
        <f t="shared" si="0"/>
        <v>6738.098773395999</v>
      </c>
      <c r="H11" s="11"/>
    </row>
    <row r="12" spans="2:8" ht="15">
      <c r="B12" s="29" t="s">
        <v>52</v>
      </c>
      <c r="C12" s="18">
        <v>10253.138779604</v>
      </c>
      <c r="D12" s="18">
        <v>61.042082</v>
      </c>
      <c r="E12" s="18">
        <v>0</v>
      </c>
      <c r="F12" s="26">
        <f>'[1]Всі_ПСГ'!$F$8</f>
        <v>17050</v>
      </c>
      <c r="G12" s="23">
        <f t="shared" si="0"/>
        <v>6796.861220396</v>
      </c>
      <c r="H12" s="11"/>
    </row>
    <row r="13" spans="2:8" ht="15.75" thickBot="1">
      <c r="B13" s="30" t="s">
        <v>53</v>
      </c>
      <c r="C13" s="9">
        <v>10192.096697604</v>
      </c>
      <c r="D13" s="9">
        <v>59.205333</v>
      </c>
      <c r="E13" s="9">
        <v>0.000488</v>
      </c>
      <c r="F13" s="26">
        <f>'[1]Всі_ПСГ'!$F$8</f>
        <v>17050</v>
      </c>
      <c r="G13" s="23">
        <f t="shared" si="0"/>
        <v>6857.903302396</v>
      </c>
      <c r="H13" s="11"/>
    </row>
    <row r="15" spans="2:9" ht="15">
      <c r="B15" s="67" t="s">
        <v>14</v>
      </c>
      <c r="C15" s="67"/>
      <c r="D15" s="67"/>
      <c r="E15" s="67"/>
      <c r="F15" s="67"/>
      <c r="G15" s="67"/>
      <c r="H15" s="67"/>
      <c r="I15" s="67"/>
    </row>
  </sheetData>
  <sheetProtection/>
  <mergeCells count="2">
    <mergeCell ref="B3:G3"/>
    <mergeCell ref="B15:I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04"/>
  <dimension ref="B3:J16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6.8515625" style="0" customWidth="1"/>
    <col min="3" max="3" width="16.140625" style="0" customWidth="1"/>
    <col min="4" max="4" width="16.8515625" style="0" customWidth="1"/>
    <col min="5" max="5" width="15.28125" style="0" customWidth="1"/>
    <col min="6" max="6" width="16.57421875" style="0" customWidth="1"/>
    <col min="7" max="7" width="16.140625" style="0" customWidth="1"/>
  </cols>
  <sheetData>
    <row r="3" spans="2:7" ht="15">
      <c r="B3" s="66" t="s">
        <v>23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1759.505556</v>
      </c>
      <c r="D7" s="22">
        <v>20.676833</v>
      </c>
      <c r="E7" s="22">
        <v>0</v>
      </c>
      <c r="F7" s="18">
        <v>2150</v>
      </c>
      <c r="G7" s="23">
        <f>IF(F7-C7&gt;5,F7-C7,0)</f>
        <v>390.49444399999993</v>
      </c>
    </row>
    <row r="8" spans="2:7" ht="15">
      <c r="B8" s="28" t="s">
        <v>48</v>
      </c>
      <c r="C8" s="18">
        <v>1738.828723</v>
      </c>
      <c r="D8" s="18">
        <v>21.514724</v>
      </c>
      <c r="E8" s="18">
        <v>0</v>
      </c>
      <c r="F8" s="18">
        <v>2150</v>
      </c>
      <c r="G8" s="23">
        <f aca="true" t="shared" si="0" ref="G8:G13">IF(F8-C8&gt;5,F8-C8,0)</f>
        <v>411.1712769999999</v>
      </c>
    </row>
    <row r="9" spans="2:7" ht="15">
      <c r="B9" s="29" t="s">
        <v>49</v>
      </c>
      <c r="C9" s="18">
        <v>1717.313999</v>
      </c>
      <c r="D9" s="18">
        <v>21.901758</v>
      </c>
      <c r="E9" s="18">
        <v>0</v>
      </c>
      <c r="F9" s="18">
        <v>2150</v>
      </c>
      <c r="G9" s="23">
        <f t="shared" si="0"/>
        <v>432.68600100000003</v>
      </c>
    </row>
    <row r="10" spans="2:7" ht="15">
      <c r="B10" s="29" t="s">
        <v>50</v>
      </c>
      <c r="C10" s="18">
        <v>1695.412241</v>
      </c>
      <c r="D10" s="18">
        <v>22.584624</v>
      </c>
      <c r="E10" s="18">
        <v>0</v>
      </c>
      <c r="F10" s="18">
        <v>2150</v>
      </c>
      <c r="G10" s="23">
        <f t="shared" si="0"/>
        <v>454.587759</v>
      </c>
    </row>
    <row r="11" spans="2:7" ht="15">
      <c r="B11" s="29" t="s">
        <v>51</v>
      </c>
      <c r="C11" s="18">
        <v>1672.827617</v>
      </c>
      <c r="D11" s="18">
        <v>23.632829</v>
      </c>
      <c r="E11" s="18">
        <v>0</v>
      </c>
      <c r="F11" s="18">
        <v>2150</v>
      </c>
      <c r="G11" s="23">
        <f t="shared" si="0"/>
        <v>477.1723830000001</v>
      </c>
    </row>
    <row r="12" spans="2:7" ht="15">
      <c r="B12" s="29" t="s">
        <v>52</v>
      </c>
      <c r="C12" s="18">
        <v>1649.194788</v>
      </c>
      <c r="D12" s="18">
        <v>20.022474</v>
      </c>
      <c r="E12" s="18">
        <v>0</v>
      </c>
      <c r="F12" s="18">
        <v>2150</v>
      </c>
      <c r="G12" s="23">
        <f t="shared" si="0"/>
        <v>500.805212</v>
      </c>
    </row>
    <row r="13" spans="2:7" ht="15.75" thickBot="1">
      <c r="B13" s="30" t="s">
        <v>53</v>
      </c>
      <c r="C13" s="9">
        <v>1629.172314</v>
      </c>
      <c r="D13" s="9">
        <v>20.709169</v>
      </c>
      <c r="E13" s="9">
        <v>0</v>
      </c>
      <c r="F13" s="18">
        <v>2150</v>
      </c>
      <c r="G13" s="23">
        <f t="shared" si="0"/>
        <v>520.8276860000001</v>
      </c>
    </row>
    <row r="16" spans="2:10" ht="15">
      <c r="B16" s="67" t="s">
        <v>24</v>
      </c>
      <c r="C16" s="67"/>
      <c r="D16" s="67"/>
      <c r="E16" s="67"/>
      <c r="F16" s="67"/>
      <c r="G16" s="67"/>
      <c r="H16" s="67"/>
      <c r="I16" s="67"/>
      <c r="J16" s="67"/>
    </row>
  </sheetData>
  <sheetProtection/>
  <mergeCells count="2">
    <mergeCell ref="B3:G3"/>
    <mergeCell ref="B16:J1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05"/>
  <dimension ref="B2:G16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6.57421875" style="0" customWidth="1"/>
    <col min="3" max="3" width="23.57421875" style="0" customWidth="1"/>
    <col min="4" max="4" width="25.57421875" style="0" customWidth="1"/>
    <col min="5" max="5" width="18.57421875" style="0" customWidth="1"/>
    <col min="6" max="6" width="16.57421875" style="0" customWidth="1"/>
    <col min="7" max="7" width="15.57421875" style="0" customWidth="1"/>
  </cols>
  <sheetData>
    <row r="2" spans="2:6" ht="15">
      <c r="B2" s="27"/>
      <c r="C2" s="27"/>
      <c r="D2" s="27"/>
      <c r="E2" s="27"/>
      <c r="F2" s="27"/>
    </row>
    <row r="3" spans="2:7" ht="15">
      <c r="B3" s="66" t="s">
        <v>21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1013.278216</v>
      </c>
      <c r="D7" s="22">
        <v>6.305728</v>
      </c>
      <c r="E7" s="22">
        <v>0</v>
      </c>
      <c r="F7" s="18">
        <v>1920</v>
      </c>
      <c r="G7" s="23">
        <f>IF(F7-C7&gt;5,F7-C7,0)</f>
        <v>906.721784</v>
      </c>
    </row>
    <row r="8" spans="2:7" ht="15">
      <c r="B8" s="28" t="s">
        <v>48</v>
      </c>
      <c r="C8" s="18">
        <v>1006.972487</v>
      </c>
      <c r="D8" s="18">
        <v>6.39077</v>
      </c>
      <c r="E8" s="18">
        <v>0</v>
      </c>
      <c r="F8" s="18">
        <v>1920</v>
      </c>
      <c r="G8" s="23">
        <f aca="true" t="shared" si="0" ref="G8:G13">IF(F8-C8&gt;5,F8-C8,0)</f>
        <v>913.027513</v>
      </c>
    </row>
    <row r="9" spans="2:7" ht="15">
      <c r="B9" s="29" t="s">
        <v>49</v>
      </c>
      <c r="C9" s="18">
        <v>1000.581718</v>
      </c>
      <c r="D9" s="18">
        <v>6.347307</v>
      </c>
      <c r="E9" s="18">
        <v>0</v>
      </c>
      <c r="F9" s="18">
        <v>1920</v>
      </c>
      <c r="G9" s="23">
        <f t="shared" si="0"/>
        <v>919.418282</v>
      </c>
    </row>
    <row r="10" spans="2:7" ht="15">
      <c r="B10" s="29" t="s">
        <v>50</v>
      </c>
      <c r="C10" s="18">
        <v>994.234411</v>
      </c>
      <c r="D10" s="18">
        <v>6.48601</v>
      </c>
      <c r="E10" s="18">
        <v>0</v>
      </c>
      <c r="F10" s="18">
        <v>1920</v>
      </c>
      <c r="G10" s="23">
        <f t="shared" si="0"/>
        <v>925.765589</v>
      </c>
    </row>
    <row r="11" spans="2:7" ht="15">
      <c r="B11" s="29" t="s">
        <v>51</v>
      </c>
      <c r="C11" s="18">
        <v>987.748401</v>
      </c>
      <c r="D11" s="18">
        <v>6.421491</v>
      </c>
      <c r="E11" s="18">
        <v>0</v>
      </c>
      <c r="F11" s="18">
        <v>1920</v>
      </c>
      <c r="G11" s="23">
        <f t="shared" si="0"/>
        <v>932.251599</v>
      </c>
    </row>
    <row r="12" spans="2:7" ht="15">
      <c r="B12" s="29" t="s">
        <v>52</v>
      </c>
      <c r="C12" s="18">
        <v>981.326909</v>
      </c>
      <c r="D12" s="18">
        <v>6.233995</v>
      </c>
      <c r="E12" s="18">
        <v>0</v>
      </c>
      <c r="F12" s="18">
        <v>1920</v>
      </c>
      <c r="G12" s="23">
        <f t="shared" si="0"/>
        <v>938.673091</v>
      </c>
    </row>
    <row r="13" spans="2:7" ht="15.75" thickBot="1">
      <c r="B13" s="30" t="s">
        <v>53</v>
      </c>
      <c r="C13" s="9">
        <v>975.092914</v>
      </c>
      <c r="D13" s="9">
        <v>7.163496</v>
      </c>
      <c r="E13" s="9">
        <v>0</v>
      </c>
      <c r="F13" s="18">
        <v>1920</v>
      </c>
      <c r="G13" s="23">
        <f t="shared" si="0"/>
        <v>944.907086</v>
      </c>
    </row>
    <row r="14" spans="2:6" ht="15">
      <c r="B14" s="27"/>
      <c r="C14" s="27"/>
      <c r="D14" s="27"/>
      <c r="E14" s="27"/>
      <c r="F14" s="27"/>
    </row>
    <row r="15" spans="2:6" ht="15">
      <c r="B15" s="27"/>
      <c r="C15" s="27"/>
      <c r="D15" s="27"/>
      <c r="E15" s="27"/>
      <c r="F15" s="27"/>
    </row>
    <row r="16" spans="2:6" ht="15">
      <c r="B16" s="27"/>
      <c r="C16" s="27"/>
      <c r="D16" s="27"/>
      <c r="E16" s="27"/>
      <c r="F16" s="27"/>
    </row>
  </sheetData>
  <sheetProtection/>
  <mergeCells count="1">
    <mergeCell ref="B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06"/>
  <dimension ref="B3:G13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6.28125" style="0" customWidth="1"/>
    <col min="3" max="3" width="16.421875" style="0" customWidth="1"/>
    <col min="4" max="4" width="15.57421875" style="0" customWidth="1"/>
    <col min="5" max="5" width="17.140625" style="0" customWidth="1"/>
    <col min="6" max="6" width="18.8515625" style="0" customWidth="1"/>
    <col min="7" max="7" width="16.28125" style="0" customWidth="1"/>
  </cols>
  <sheetData>
    <row r="3" spans="2:7" ht="15">
      <c r="B3" s="66" t="s">
        <v>25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2052.10347</v>
      </c>
      <c r="D7" s="22">
        <v>7.672363</v>
      </c>
      <c r="E7" s="22">
        <v>0</v>
      </c>
      <c r="F7" s="18">
        <v>2300</v>
      </c>
      <c r="G7" s="23">
        <f aca="true" t="shared" si="0" ref="G7:G13">IF(F7-C7&gt;3,F7-C7,0)</f>
        <v>247.89652999999998</v>
      </c>
    </row>
    <row r="8" spans="2:7" ht="15">
      <c r="B8" s="28" t="s">
        <v>48</v>
      </c>
      <c r="C8" s="18">
        <v>2044.431107</v>
      </c>
      <c r="D8" s="18">
        <v>7.417736</v>
      </c>
      <c r="E8" s="18">
        <v>0</v>
      </c>
      <c r="F8" s="18">
        <v>2300</v>
      </c>
      <c r="G8" s="23">
        <f t="shared" si="0"/>
        <v>255.5688929999999</v>
      </c>
    </row>
    <row r="9" spans="2:7" ht="15">
      <c r="B9" s="29" t="s">
        <v>49</v>
      </c>
      <c r="C9" s="18">
        <v>2037.013371</v>
      </c>
      <c r="D9" s="18">
        <v>7.13686</v>
      </c>
      <c r="E9" s="18">
        <v>0</v>
      </c>
      <c r="F9" s="18">
        <v>2300</v>
      </c>
      <c r="G9" s="23">
        <f t="shared" si="0"/>
        <v>262.986629</v>
      </c>
    </row>
    <row r="10" spans="2:7" ht="15">
      <c r="B10" s="29" t="s">
        <v>50</v>
      </c>
      <c r="C10" s="18">
        <v>2029.876511</v>
      </c>
      <c r="D10" s="18">
        <v>7.407829</v>
      </c>
      <c r="E10" s="18">
        <v>0</v>
      </c>
      <c r="F10" s="18">
        <v>2300</v>
      </c>
      <c r="G10" s="23">
        <f t="shared" si="0"/>
        <v>270.12348900000006</v>
      </c>
    </row>
    <row r="11" spans="2:7" ht="15">
      <c r="B11" s="29" t="s">
        <v>51</v>
      </c>
      <c r="C11" s="18">
        <v>2022.468682</v>
      </c>
      <c r="D11" s="18">
        <v>7.51835</v>
      </c>
      <c r="E11" s="18">
        <v>0</v>
      </c>
      <c r="F11" s="18">
        <v>2300</v>
      </c>
      <c r="G11" s="23">
        <f t="shared" si="0"/>
        <v>277.53131800000006</v>
      </c>
    </row>
    <row r="12" spans="2:7" ht="15">
      <c r="B12" s="29" t="s">
        <v>52</v>
      </c>
      <c r="C12" s="18">
        <v>2014.950332</v>
      </c>
      <c r="D12" s="18">
        <v>7.924032</v>
      </c>
      <c r="E12" s="18">
        <v>0</v>
      </c>
      <c r="F12" s="18">
        <v>2300</v>
      </c>
      <c r="G12" s="23">
        <f t="shared" si="0"/>
        <v>285.0496680000001</v>
      </c>
    </row>
    <row r="13" spans="2:7" ht="15.75" thickBot="1">
      <c r="B13" s="30" t="s">
        <v>53</v>
      </c>
      <c r="C13" s="9">
        <v>2007.0263</v>
      </c>
      <c r="D13" s="9">
        <v>8.234511</v>
      </c>
      <c r="E13" s="9">
        <v>0</v>
      </c>
      <c r="F13" s="18">
        <v>2300</v>
      </c>
      <c r="G13" s="23">
        <f t="shared" si="0"/>
        <v>292.9737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07"/>
  <dimension ref="B3:I15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9.28125" style="0" customWidth="1"/>
    <col min="3" max="3" width="20.140625" style="0" customWidth="1"/>
    <col min="4" max="4" width="17.7109375" style="0" customWidth="1"/>
    <col min="5" max="5" width="17.57421875" style="0" customWidth="1"/>
    <col min="6" max="6" width="18.421875" style="0" customWidth="1"/>
    <col min="7" max="7" width="14.8515625" style="0" customWidth="1"/>
  </cols>
  <sheetData>
    <row r="3" spans="2:7" ht="15">
      <c r="B3" s="66" t="s">
        <v>29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6.051757</v>
      </c>
      <c r="D7" s="22">
        <v>0</v>
      </c>
      <c r="E7" s="22">
        <v>0.000143</v>
      </c>
      <c r="F7" s="18">
        <v>310</v>
      </c>
      <c r="G7" s="23">
        <f>IF(ROUND(C7,2)=6.05,0,F7-C7)</f>
        <v>0</v>
      </c>
    </row>
    <row r="8" spans="2:7" ht="15">
      <c r="B8" s="28" t="s">
        <v>48</v>
      </c>
      <c r="C8" s="18">
        <v>6.0519</v>
      </c>
      <c r="D8" s="18">
        <v>0</v>
      </c>
      <c r="E8" s="18">
        <v>8.1E-05</v>
      </c>
      <c r="F8" s="18">
        <v>310</v>
      </c>
      <c r="G8" s="23">
        <f aca="true" t="shared" si="0" ref="G8:G13">IF(ROUND(C8,2)=6.05,0,F8-C8)</f>
        <v>0</v>
      </c>
    </row>
    <row r="9" spans="2:7" ht="15">
      <c r="B9" s="29" t="s">
        <v>49</v>
      </c>
      <c r="C9" s="18">
        <v>6.051981</v>
      </c>
      <c r="D9" s="18">
        <v>0</v>
      </c>
      <c r="E9" s="18">
        <v>8.1E-05</v>
      </c>
      <c r="F9" s="18">
        <v>310</v>
      </c>
      <c r="G9" s="23">
        <f t="shared" si="0"/>
        <v>0</v>
      </c>
    </row>
    <row r="10" spans="2:7" ht="15">
      <c r="B10" s="29" t="s">
        <v>50</v>
      </c>
      <c r="C10" s="18">
        <v>6.052062</v>
      </c>
      <c r="D10" s="18">
        <v>0</v>
      </c>
      <c r="E10" s="18">
        <v>8.1E-05</v>
      </c>
      <c r="F10" s="18">
        <v>310</v>
      </c>
      <c r="G10" s="23">
        <f t="shared" si="0"/>
        <v>0</v>
      </c>
    </row>
    <row r="11" spans="2:7" ht="15">
      <c r="B11" s="29" t="s">
        <v>51</v>
      </c>
      <c r="C11" s="18">
        <v>6.052143</v>
      </c>
      <c r="D11" s="18">
        <v>0</v>
      </c>
      <c r="E11" s="18">
        <v>8.1E-05</v>
      </c>
      <c r="F11" s="18">
        <v>310</v>
      </c>
      <c r="G11" s="23">
        <f t="shared" si="0"/>
        <v>0</v>
      </c>
    </row>
    <row r="12" spans="2:7" ht="15">
      <c r="B12" s="29" t="s">
        <v>52</v>
      </c>
      <c r="C12" s="18">
        <v>6.052224</v>
      </c>
      <c r="D12" s="18">
        <v>0</v>
      </c>
      <c r="E12" s="18">
        <v>8.1E-05</v>
      </c>
      <c r="F12" s="18">
        <v>310</v>
      </c>
      <c r="G12" s="23">
        <f t="shared" si="0"/>
        <v>0</v>
      </c>
    </row>
    <row r="13" spans="2:7" ht="15.75" thickBot="1">
      <c r="B13" s="30" t="s">
        <v>53</v>
      </c>
      <c r="C13" s="9">
        <v>6.052305</v>
      </c>
      <c r="D13" s="9">
        <v>0</v>
      </c>
      <c r="E13" s="9">
        <v>8.1E-05</v>
      </c>
      <c r="F13" s="18">
        <v>310</v>
      </c>
      <c r="G13" s="23">
        <f t="shared" si="0"/>
        <v>0</v>
      </c>
    </row>
    <row r="15" spans="2:9" ht="15">
      <c r="B15" s="67" t="s">
        <v>30</v>
      </c>
      <c r="C15" s="67"/>
      <c r="D15" s="67"/>
      <c r="E15" s="67"/>
      <c r="F15" s="67"/>
      <c r="G15" s="67"/>
      <c r="H15" s="67"/>
      <c r="I15" s="67"/>
    </row>
  </sheetData>
  <sheetProtection/>
  <mergeCells count="2">
    <mergeCell ref="B3:G3"/>
    <mergeCell ref="B15:I1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08"/>
  <dimension ref="B3:H13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6.8515625" style="0" customWidth="1"/>
    <col min="3" max="3" width="13.7109375" style="0" customWidth="1"/>
    <col min="4" max="4" width="17.00390625" style="0" customWidth="1"/>
    <col min="5" max="5" width="19.140625" style="0" customWidth="1"/>
    <col min="6" max="6" width="19.7109375" style="0" customWidth="1"/>
    <col min="7" max="7" width="23.421875" style="0" customWidth="1"/>
  </cols>
  <sheetData>
    <row r="3" spans="2:8" ht="15">
      <c r="B3" s="68" t="s">
        <v>31</v>
      </c>
      <c r="C3" s="68"/>
      <c r="D3" s="68"/>
      <c r="E3" s="68"/>
      <c r="F3" s="68"/>
      <c r="G3" s="68"/>
      <c r="H3" s="68"/>
    </row>
    <row r="4" spans="2:8" ht="15.75" thickBot="1">
      <c r="B4" s="14"/>
      <c r="C4" s="14"/>
      <c r="D4" s="14"/>
      <c r="E4" s="14"/>
      <c r="F4" s="14"/>
      <c r="G4" s="19" t="s">
        <v>11</v>
      </c>
      <c r="H4" s="31"/>
    </row>
    <row r="5" spans="2:8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  <c r="H5" s="32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32"/>
    </row>
    <row r="7" spans="2:8" ht="15">
      <c r="B7" s="28" t="s">
        <v>47</v>
      </c>
      <c r="C7" s="18">
        <v>1171.297164</v>
      </c>
      <c r="D7" s="22">
        <v>0</v>
      </c>
      <c r="E7" s="22">
        <v>0.000983</v>
      </c>
      <c r="F7" s="18">
        <v>1500</v>
      </c>
      <c r="G7" s="23">
        <f>IF(F7-C7&gt;5,F7-C7,0)</f>
        <v>328.70283599999993</v>
      </c>
      <c r="H7" s="32"/>
    </row>
    <row r="8" spans="2:8" ht="15">
      <c r="B8" s="28" t="s">
        <v>48</v>
      </c>
      <c r="C8" s="18">
        <v>1171.298147</v>
      </c>
      <c r="D8" s="18">
        <v>0</v>
      </c>
      <c r="E8" s="18">
        <v>0.003694</v>
      </c>
      <c r="F8" s="18">
        <v>1500</v>
      </c>
      <c r="G8" s="23">
        <f aca="true" t="shared" si="0" ref="G8:G13">IF(F8-C8&gt;5,F8-C8,0)</f>
        <v>328.701853</v>
      </c>
      <c r="H8" s="32"/>
    </row>
    <row r="9" spans="2:8" ht="15">
      <c r="B9" s="29" t="s">
        <v>49</v>
      </c>
      <c r="C9" s="18">
        <v>1171.301841</v>
      </c>
      <c r="D9" s="18">
        <v>0</v>
      </c>
      <c r="E9" s="18">
        <v>0.002192</v>
      </c>
      <c r="F9" s="18">
        <v>1500</v>
      </c>
      <c r="G9" s="23">
        <f t="shared" si="0"/>
        <v>328.69815900000003</v>
      </c>
      <c r="H9" s="32"/>
    </row>
    <row r="10" spans="2:8" ht="15">
      <c r="B10" s="29" t="s">
        <v>50</v>
      </c>
      <c r="C10" s="18">
        <v>1171.304033</v>
      </c>
      <c r="D10" s="18">
        <v>0</v>
      </c>
      <c r="E10" s="18">
        <v>0.000264</v>
      </c>
      <c r="F10" s="18">
        <v>1500</v>
      </c>
      <c r="G10" s="23">
        <f t="shared" si="0"/>
        <v>328.6959670000001</v>
      </c>
      <c r="H10" s="32"/>
    </row>
    <row r="11" spans="2:8" ht="15">
      <c r="B11" s="29" t="s">
        <v>51</v>
      </c>
      <c r="C11" s="18">
        <v>1171.304297</v>
      </c>
      <c r="D11" s="18">
        <v>0</v>
      </c>
      <c r="E11" s="18">
        <v>0.000264</v>
      </c>
      <c r="F11" s="18">
        <v>1500</v>
      </c>
      <c r="G11" s="23">
        <f t="shared" si="0"/>
        <v>328.6957030000001</v>
      </c>
      <c r="H11" s="32"/>
    </row>
    <row r="12" spans="2:7" ht="15">
      <c r="B12" s="29" t="s">
        <v>52</v>
      </c>
      <c r="C12" s="18">
        <v>1171.304561</v>
      </c>
      <c r="D12" s="18">
        <v>0</v>
      </c>
      <c r="E12" s="18">
        <v>0.000264</v>
      </c>
      <c r="F12" s="18">
        <v>1500</v>
      </c>
      <c r="G12" s="23">
        <f t="shared" si="0"/>
        <v>328.6954390000001</v>
      </c>
    </row>
    <row r="13" spans="2:7" ht="15.75" thickBot="1">
      <c r="B13" s="30" t="s">
        <v>53</v>
      </c>
      <c r="C13" s="9">
        <v>1171.304825</v>
      </c>
      <c r="D13" s="9">
        <v>0</v>
      </c>
      <c r="E13" s="9">
        <v>0.003661</v>
      </c>
      <c r="F13" s="18">
        <v>1500</v>
      </c>
      <c r="G13" s="23">
        <f t="shared" si="0"/>
        <v>328.69517500000006</v>
      </c>
    </row>
  </sheetData>
  <sheetProtection/>
  <mergeCells count="1">
    <mergeCell ref="B3:H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09"/>
  <dimension ref="B3:I13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4.57421875" style="0" customWidth="1"/>
    <col min="3" max="3" width="22.7109375" style="0" customWidth="1"/>
    <col min="4" max="4" width="29.421875" style="0" customWidth="1"/>
    <col min="5" max="5" width="16.00390625" style="0" customWidth="1"/>
    <col min="6" max="6" width="15.57421875" style="0" customWidth="1"/>
    <col min="7" max="7" width="12.7109375" style="0" customWidth="1"/>
  </cols>
  <sheetData>
    <row r="3" spans="2:9" ht="15">
      <c r="B3" s="66" t="s">
        <v>28</v>
      </c>
      <c r="C3" s="66"/>
      <c r="D3" s="66"/>
      <c r="E3" s="66"/>
      <c r="F3" s="66"/>
      <c r="G3" s="66"/>
      <c r="H3" s="10"/>
      <c r="I3" s="10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537.588061</v>
      </c>
      <c r="D7" s="22">
        <v>3.370621</v>
      </c>
      <c r="E7" s="22">
        <v>0</v>
      </c>
      <c r="F7" s="18">
        <v>1300</v>
      </c>
      <c r="G7" s="23">
        <f>IF(F7-C7&gt;5,F7-C7,0)</f>
        <v>762.411939</v>
      </c>
    </row>
    <row r="8" spans="2:7" ht="15">
      <c r="B8" s="28" t="s">
        <v>48</v>
      </c>
      <c r="C8" s="18">
        <v>534.21744</v>
      </c>
      <c r="D8" s="18">
        <v>5.602395</v>
      </c>
      <c r="E8" s="18">
        <v>0</v>
      </c>
      <c r="F8" s="18">
        <v>1300</v>
      </c>
      <c r="G8" s="23">
        <f aca="true" t="shared" si="0" ref="G8:G13">IF(F8-C8&gt;5,F8-C8,0)</f>
        <v>765.78256</v>
      </c>
    </row>
    <row r="9" spans="2:7" ht="15">
      <c r="B9" s="29" t="s">
        <v>49</v>
      </c>
      <c r="C9" s="18">
        <v>528.615045</v>
      </c>
      <c r="D9" s="18">
        <v>6.730513</v>
      </c>
      <c r="E9" s="18">
        <v>0</v>
      </c>
      <c r="F9" s="18">
        <v>1300</v>
      </c>
      <c r="G9" s="23">
        <f t="shared" si="0"/>
        <v>771.384955</v>
      </c>
    </row>
    <row r="10" spans="2:7" ht="15">
      <c r="B10" s="29" t="s">
        <v>50</v>
      </c>
      <c r="C10" s="18">
        <v>521.884532</v>
      </c>
      <c r="D10" s="18">
        <v>6.702741</v>
      </c>
      <c r="E10" s="18">
        <v>0</v>
      </c>
      <c r="F10" s="18">
        <v>1300</v>
      </c>
      <c r="G10" s="23">
        <f t="shared" si="0"/>
        <v>778.115468</v>
      </c>
    </row>
    <row r="11" spans="2:7" ht="15">
      <c r="B11" s="29" t="s">
        <v>51</v>
      </c>
      <c r="C11" s="18">
        <v>515.181791</v>
      </c>
      <c r="D11" s="18">
        <v>6.653174</v>
      </c>
      <c r="E11" s="18">
        <v>0</v>
      </c>
      <c r="F11" s="18">
        <v>1300</v>
      </c>
      <c r="G11" s="23">
        <f t="shared" si="0"/>
        <v>784.818209</v>
      </c>
    </row>
    <row r="12" spans="2:7" ht="15">
      <c r="B12" s="29" t="s">
        <v>52</v>
      </c>
      <c r="C12" s="18">
        <v>508.528617</v>
      </c>
      <c r="D12" s="18">
        <v>4.227247</v>
      </c>
      <c r="E12" s="18">
        <v>0</v>
      </c>
      <c r="F12" s="18">
        <v>1300</v>
      </c>
      <c r="G12" s="23">
        <f t="shared" si="0"/>
        <v>791.4713830000001</v>
      </c>
    </row>
    <row r="13" spans="2:7" ht="15.75" thickBot="1">
      <c r="B13" s="30" t="s">
        <v>53</v>
      </c>
      <c r="C13" s="9">
        <v>504.30137</v>
      </c>
      <c r="D13" s="9">
        <v>0</v>
      </c>
      <c r="E13" s="9">
        <v>2.7E-05</v>
      </c>
      <c r="F13" s="18">
        <v>1300</v>
      </c>
      <c r="G13" s="23">
        <f t="shared" si="0"/>
        <v>795.69863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Балюк Роман Алексеевич</dc:creator>
  <cp:keywords/>
  <dc:description/>
  <cp:lastModifiedBy>Балюк Роман Алексеевич</cp:lastModifiedBy>
  <dcterms:created xsi:type="dcterms:W3CDTF">2014-05-12T11:32:09Z</dcterms:created>
  <dcterms:modified xsi:type="dcterms:W3CDTF">2020-11-30T11:54:55Z</dcterms:modified>
  <cp:category/>
  <cp:version/>
  <cp:contentType/>
  <cp:contentStatus/>
</cp:coreProperties>
</file>