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 activeTab="2"/>
  </bookViews>
  <sheets>
    <sheet name="№800.С" sheetId="1" r:id="rId1"/>
    <sheet name="розрахунок №800" sheetId="2" state="hidden" r:id="rId2"/>
    <sheet name="Додаток №800" sheetId="3" r:id="rId3"/>
  </sheets>
  <definedNames>
    <definedName name="Print_Area" localSheetId="0">№800.С!$A$1:$AC$54</definedName>
    <definedName name="_xlnm.Print_Area" localSheetId="0">№800.С!$A$1:$AC$54</definedName>
    <definedName name="_xlnm.Print_Area" localSheetId="2">'Додаток №800'!$A$1:$X$46</definedName>
    <definedName name="_xlnm.Print_Area" localSheetId="1">'розрахунок №800'!$A$1:$X$46</definedName>
  </definedNames>
  <calcPr calcId="145621"/>
</workbook>
</file>

<file path=xl/calcChain.xml><?xml version="1.0" encoding="utf-8"?>
<calcChain xmlns="http://schemas.openxmlformats.org/spreadsheetml/2006/main">
  <c r="J38" i="2" l="1"/>
  <c r="I38" i="2"/>
  <c r="H38" i="2"/>
  <c r="G38" i="2"/>
  <c r="F38" i="2"/>
  <c r="E38" i="2"/>
  <c r="D38" i="2"/>
  <c r="C38" i="2"/>
  <c r="K37" i="2"/>
  <c r="B37" i="2"/>
  <c r="K36" i="2"/>
  <c r="B36" i="2"/>
  <c r="K35" i="2"/>
  <c r="B35" i="2"/>
  <c r="K34" i="2"/>
  <c r="B34" i="2"/>
  <c r="K33" i="2"/>
  <c r="B33" i="2"/>
  <c r="K32" i="2"/>
  <c r="B32" i="2"/>
  <c r="K31" i="2"/>
  <c r="B31" i="2"/>
  <c r="K30" i="2"/>
  <c r="B30" i="2"/>
  <c r="K29" i="2"/>
  <c r="B29" i="2"/>
  <c r="K28" i="2"/>
  <c r="B28" i="2"/>
  <c r="K27" i="2"/>
  <c r="B27" i="2"/>
  <c r="K26" i="2"/>
  <c r="B26" i="2"/>
  <c r="K25" i="2"/>
  <c r="B25" i="2"/>
  <c r="K24" i="2"/>
  <c r="B24" i="2"/>
  <c r="K23" i="2"/>
  <c r="B23" i="2"/>
  <c r="K22" i="2"/>
  <c r="B22" i="2"/>
  <c r="K21" i="2"/>
  <c r="B21" i="2"/>
  <c r="K20" i="2"/>
  <c r="B20" i="2"/>
  <c r="K19" i="2"/>
  <c r="B19" i="2"/>
  <c r="K18" i="2"/>
  <c r="B18" i="2"/>
  <c r="K17" i="2"/>
  <c r="B17" i="2"/>
  <c r="K16" i="2"/>
  <c r="B16" i="2"/>
  <c r="K15" i="2"/>
  <c r="B15" i="2"/>
  <c r="K14" i="2"/>
  <c r="B14" i="2"/>
  <c r="K13" i="2"/>
  <c r="B13" i="2"/>
  <c r="K12" i="2"/>
  <c r="B12" i="2"/>
  <c r="K11" i="2"/>
  <c r="B11" i="2"/>
  <c r="K10" i="2"/>
  <c r="B10" i="2"/>
  <c r="K9" i="2"/>
  <c r="B9" i="2"/>
  <c r="K8" i="2"/>
  <c r="B8" i="2"/>
  <c r="K7" i="2"/>
  <c r="K38" i="2" s="1"/>
  <c r="B7" i="2"/>
  <c r="K39" i="2" s="1"/>
  <c r="K40" i="2" s="1"/>
  <c r="V50" i="1"/>
  <c r="P45" i="1"/>
  <c r="O45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AC45" i="1" s="1"/>
  <c r="W12" i="1"/>
  <c r="T12" i="1"/>
  <c r="Q12" i="1"/>
  <c r="Q45" i="1" s="1"/>
  <c r="K41" i="2" l="1"/>
  <c r="K42" i="2"/>
  <c r="D39" i="2"/>
  <c r="D40" i="2" s="1"/>
  <c r="F39" i="2"/>
  <c r="F40" i="2" s="1"/>
  <c r="H39" i="2"/>
  <c r="H40" i="2" s="1"/>
  <c r="J39" i="2"/>
  <c r="J40" i="2" s="1"/>
  <c r="C39" i="2"/>
  <c r="C40" i="2" s="1"/>
  <c r="E39" i="2"/>
  <c r="E40" i="2" s="1"/>
  <c r="G39" i="2"/>
  <c r="G40" i="2" s="1"/>
  <c r="I39" i="2"/>
  <c r="I40" i="2" s="1"/>
  <c r="C12" i="3" l="1"/>
  <c r="I41" i="2"/>
  <c r="D12" i="3" s="1"/>
  <c r="I42" i="2"/>
  <c r="E12" i="3" s="1"/>
  <c r="C8" i="3"/>
  <c r="E41" i="2"/>
  <c r="D8" i="3" s="1"/>
  <c r="E42" i="2"/>
  <c r="E8" i="3" s="1"/>
  <c r="J42" i="2"/>
  <c r="E13" i="3" s="1"/>
  <c r="C13" i="3"/>
  <c r="J41" i="2"/>
  <c r="D13" i="3" s="1"/>
  <c r="F42" i="2"/>
  <c r="E9" i="3" s="1"/>
  <c r="C9" i="3"/>
  <c r="F41" i="2"/>
  <c r="D9" i="3" s="1"/>
  <c r="C10" i="3"/>
  <c r="G41" i="2"/>
  <c r="D10" i="3" s="1"/>
  <c r="G42" i="2"/>
  <c r="E10" i="3" s="1"/>
  <c r="C6" i="3"/>
  <c r="C41" i="2"/>
  <c r="D6" i="3" s="1"/>
  <c r="C42" i="2"/>
  <c r="E6" i="3" s="1"/>
  <c r="H42" i="2"/>
  <c r="E11" i="3" s="1"/>
  <c r="C11" i="3"/>
  <c r="H41" i="2"/>
  <c r="D11" i="3" s="1"/>
  <c r="D42" i="2"/>
  <c r="E7" i="3" s="1"/>
  <c r="C7" i="3"/>
  <c r="D41" i="2"/>
  <c r="D7" i="3" s="1"/>
  <c r="E14" i="3" l="1"/>
  <c r="T45" i="1" s="1"/>
  <c r="C14" i="3"/>
  <c r="S45" i="1" s="1"/>
  <c r="D14" i="3"/>
  <c r="R45" i="1" s="1"/>
</calcChain>
</file>

<file path=xl/sharedStrings.xml><?xml version="1.0" encoding="utf-8"?>
<sst xmlns="http://schemas.openxmlformats.org/spreadsheetml/2006/main" count="116" uniqueCount="94">
  <si>
    <t>ПАТ «УКРТРАНСГАЗ»</t>
  </si>
  <si>
    <t>ПАСПОРТ ФІЗИКО-ХІМІЧНИХ ПОКАЗНИКІВ ПРИРОДНОГО ГАЗУ  №800</t>
  </si>
  <si>
    <t>Маршрут№800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</si>
  <si>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</si>
  <si>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</si>
  <si>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"Тернопільгаз" та ПАТ "Хмельницькгаз"</t>
  </si>
  <si>
    <t>Вимірювальна хіміко-аналітична лабораторія</t>
  </si>
  <si>
    <t>Гусятинського промислового майданчика Барського ЛВУ МГ</t>
  </si>
  <si>
    <t>по газопроводу " СОЮЗ "  за період з 01.02.2017р. по 28.02.2017р.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</si>
  <si>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</si>
  <si>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</si>
  <si>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</si>
  <si>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</si>
  <si>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r>
      <t xml:space="preserve">Температура точки роси за вологою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</si>
  <si>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</si>
  <si>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</si>
  <si>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</si>
  <si>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</si>
  <si>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</si>
  <si>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</si>
  <si>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</si>
  <si>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</si>
  <si>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</si>
  <si>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</si>
  <si>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</si>
  <si>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</si>
  <si>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</si>
  <si>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</si>
  <si>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</si>
  <si>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</si>
  <si>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</si>
  <si>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</si>
  <si>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</si>
  <si>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</si>
  <si>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</si>
  <si>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</si>
  <si>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</si>
  <si>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</si>
  <si>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</si>
  <si>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</si>
  <si>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</si>
  <si>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</si>
  <si>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</si>
  <si>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</si>
  <si>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</si>
  <si>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</si>
  <si>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</si>
  <si>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Середньозважене значення теплоти згоряння:</t>
  </si>
  <si>
    <t>ГРС</t>
  </si>
  <si>
    <t>ВТВ</t>
  </si>
  <si>
    <t>Суходіл</t>
  </si>
  <si>
    <t>Начальник Гусятинської ГКС</t>
  </si>
  <si>
    <t>Ільницький Р.О.</t>
  </si>
  <si>
    <t>01.03.2017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</si>
  <si>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</si>
  <si>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</si>
  <si>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</si>
  <si>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</si>
  <si>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</si>
  <si>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Розрахунок до паспорту фізико-хімічних показників природного газу по маршруту № 800</t>
  </si>
  <si>
    <t>Теплота згоряння вища, МДж/м3</t>
  </si>
  <si>
    <t xml:space="preserve">Обсяг газу переданого за добу,  м3 </t>
  </si>
  <si>
    <t>Загальний обсяг газу, м3</t>
  </si>
  <si>
    <t>Тернопільська область</t>
  </si>
  <si>
    <t>Хмельницька область</t>
  </si>
  <si>
    <t>ГРС Суходіл</t>
  </si>
  <si>
    <t>ГРС Чемерівці</t>
  </si>
  <si>
    <t>ГРС Лісоводи</t>
  </si>
  <si>
    <t>ГРС Левада</t>
  </si>
  <si>
    <t>ГРС Віньківці</t>
  </si>
  <si>
    <t>ГРС Н.Ушиця</t>
  </si>
  <si>
    <t>ГРС Деражня</t>
  </si>
  <si>
    <t>ГРС Дашківці</t>
  </si>
  <si>
    <t>Енергія, МДж</t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</si>
  <si>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</si>
  <si>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</si>
  <si>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</si>
  <si>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Додаток до Паспорту фізико-хімічних показників природного газу №800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</si>
  <si>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</si>
  <si>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</si>
  <si>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</si>
  <si>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</si>
  <si>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</si>
  <si>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</si>
  <si>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Тернопільська  область</t>
  </si>
  <si>
    <t xml:space="preserve">ГРС Левада </t>
  </si>
  <si>
    <r>
      <t xml:space="preserve">Середньозважене значення </t>
    </r>
    <r>
      <rPr>
        <b/>
        <sz val="11"/>
        <color theme="1"/>
        <rFont val="Arial"/>
        <family val="2"/>
        <charset val="204"/>
      </rPr>
      <t xml:space="preserve">вищої </t>
    </r>
    <r>
      <rPr>
        <b/>
        <sz val="11"/>
        <rFont val="Arial"/>
        <family val="2"/>
        <charset val="204"/>
      </rPr>
      <t>теплоти згоряння по маршруту № 800</t>
    </r>
  </si>
  <si>
    <t>Підрозділу підприємства, якому підпорядкована лабораторія</t>
  </si>
  <si>
    <t xml:space="preserve">Начальник лабораторії                                                                     Тарапата О.І.                                                                                                    </t>
  </si>
  <si>
    <t>Лабораторія, де здійснювалось вимірювання газу</t>
  </si>
  <si>
    <t>відсутн</t>
  </si>
  <si>
    <t xml:space="preserve">Начальник Гусятинської ГКС                                                            Ільницький  Р.О.                                                                               </t>
  </si>
  <si>
    <t>Рівень одоризації відповідає чинним нормативним документам</t>
  </si>
  <si>
    <t>01.03.2017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</si>
</sst>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0.0"/>
    <numFmt numFmtId="166" formatCode="#.#"/>
    <numFmt numFmtId="167" formatCode="0.000"/>
    <numFmt numFmtId="168" formatCode="#,##0.00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hidden="1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4" fillId="0" borderId="17" xfId="0" applyFont="1" applyBorder="1" applyAlignment="1" applyProtection="1">
      <alignment vertical="center" textRotation="90" wrapText="1"/>
      <protection locked="0"/>
    </xf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41" xfId="0" applyNumberFormat="1" applyFont="1" applyBorder="1" applyAlignment="1" applyProtection="1">
      <alignment horizontal="center" vertical="center" wrapText="1"/>
      <protection locked="0"/>
    </xf>
    <xf numFmtId="2" fontId="5" fillId="0" borderId="42" xfId="0" applyNumberFormat="1" applyFont="1" applyBorder="1" applyAlignment="1" applyProtection="1">
      <alignment horizontal="center" vertical="center" wrapText="1"/>
      <protection locked="0"/>
    </xf>
    <xf numFmtId="2" fontId="5" fillId="0" borderId="43" xfId="0" applyNumberFormat="1" applyFont="1" applyBorder="1" applyAlignment="1" applyProtection="1">
      <alignment horizontal="center" vertical="center" wrapText="1"/>
      <protection hidden="1"/>
    </xf>
    <xf numFmtId="2" fontId="5" fillId="0" borderId="44" xfId="0" applyNumberFormat="1" applyFont="1" applyBorder="1" applyAlignment="1" applyProtection="1">
      <alignment horizontal="center" vertical="center" wrapText="1"/>
      <protection hidden="1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0" fillId="0" borderId="49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textRotation="90" wrapText="1"/>
    </xf>
    <xf numFmtId="2" fontId="1" fillId="0" borderId="50" xfId="0" applyNumberFormat="1" applyFont="1" applyBorder="1" applyAlignment="1">
      <alignment horizontal="center" vertical="center" textRotation="90"/>
    </xf>
    <xf numFmtId="2" fontId="1" fillId="0" borderId="53" xfId="0" applyNumberFormat="1" applyFont="1" applyBorder="1" applyAlignment="1">
      <alignment horizontal="center" vertical="center" textRotation="90"/>
    </xf>
    <xf numFmtId="2" fontId="1" fillId="0" borderId="46" xfId="0" applyNumberFormat="1" applyFont="1" applyBorder="1" applyAlignment="1">
      <alignment horizontal="center" vertical="center" textRotation="90"/>
    </xf>
    <xf numFmtId="3" fontId="17" fillId="0" borderId="54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6" xfId="0" applyNumberFormat="1" applyFont="1" applyBorder="1" applyAlignment="1">
      <alignment horizontal="center" vertical="center"/>
    </xf>
    <xf numFmtId="168" fontId="20" fillId="0" borderId="55" xfId="0" applyNumberFormat="1" applyFont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56" xfId="0" applyNumberFormat="1" applyFont="1" applyBorder="1" applyAlignment="1">
      <alignment horizontal="center" vertical="center"/>
    </xf>
    <xf numFmtId="168" fontId="19" fillId="2" borderId="35" xfId="0" applyNumberFormat="1" applyFont="1" applyFill="1" applyBorder="1" applyAlignment="1">
      <alignment horizontal="center" vertical="center" wrapText="1"/>
    </xf>
    <xf numFmtId="3" fontId="17" fillId="0" borderId="57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3" fontId="17" fillId="0" borderId="57" xfId="0" applyNumberFormat="1" applyFont="1" applyBorder="1" applyAlignment="1">
      <alignment horizontal="center" vertical="center" wrapText="1"/>
    </xf>
    <xf numFmtId="168" fontId="20" fillId="0" borderId="58" xfId="0" applyNumberFormat="1" applyFont="1" applyBorder="1" applyAlignment="1">
      <alignment horizontal="center" vertical="center"/>
    </xf>
    <xf numFmtId="3" fontId="17" fillId="0" borderId="59" xfId="0" applyNumberFormat="1" applyFont="1" applyBorder="1" applyAlignment="1">
      <alignment horizontal="center" vertical="center" wrapText="1"/>
    </xf>
    <xf numFmtId="2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60" xfId="0" applyNumberFormat="1" applyFont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" vertical="center"/>
    </xf>
    <xf numFmtId="4" fontId="17" fillId="0" borderId="50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168" fontId="19" fillId="0" borderId="53" xfId="0" applyNumberFormat="1" applyFont="1" applyBorder="1" applyAlignment="1">
      <alignment horizontal="center" vertical="center" wrapText="1"/>
    </xf>
    <xf numFmtId="168" fontId="19" fillId="2" borderId="53" xfId="0" applyNumberFormat="1" applyFont="1" applyFill="1" applyBorder="1" applyAlignment="1">
      <alignment horizontal="center" vertical="center" wrapText="1"/>
    </xf>
    <xf numFmtId="4" fontId="22" fillId="0" borderId="52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wrapText="1"/>
    </xf>
    <xf numFmtId="4" fontId="19" fillId="0" borderId="22" xfId="0" applyNumberFormat="1" applyFont="1" applyBorder="1" applyAlignment="1">
      <alignment horizontal="center" vertical="center" wrapText="1"/>
    </xf>
    <xf numFmtId="4" fontId="19" fillId="2" borderId="22" xfId="0" applyNumberFormat="1" applyFont="1" applyFill="1" applyBorder="1" applyAlignment="1">
      <alignment horizontal="center" vertical="center" wrapText="1"/>
    </xf>
    <xf numFmtId="0" fontId="22" fillId="0" borderId="0" xfId="0" applyFont="1"/>
    <xf numFmtId="4" fontId="23" fillId="4" borderId="53" xfId="0" applyNumberFormat="1" applyFont="1" applyFill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center" vertical="center" wrapText="1"/>
    </xf>
    <xf numFmtId="4" fontId="26" fillId="0" borderId="53" xfId="0" applyNumberFormat="1" applyFont="1" applyBorder="1" applyAlignment="1">
      <alignment horizontal="center" vertical="center" wrapText="1"/>
    </xf>
    <xf numFmtId="4" fontId="26" fillId="2" borderId="46" xfId="0" applyNumberFormat="1" applyFont="1" applyFill="1" applyBorder="1" applyAlignment="1">
      <alignment horizontal="center" vertical="center" wrapText="1"/>
    </xf>
    <xf numFmtId="0" fontId="0" fillId="0" borderId="53" xfId="0" applyBorder="1"/>
    <xf numFmtId="3" fontId="26" fillId="0" borderId="53" xfId="0" applyNumberFormat="1" applyFont="1" applyBorder="1" applyAlignment="1">
      <alignment horizontal="center" vertical="center"/>
    </xf>
    <xf numFmtId="3" fontId="26" fillId="2" borderId="53" xfId="0" applyNumberFormat="1" applyFont="1" applyFill="1" applyBorder="1" applyAlignment="1">
      <alignment horizontal="center" vertical="center"/>
    </xf>
    <xf numFmtId="0" fontId="0" fillId="0" borderId="11" xfId="0" applyBorder="1"/>
    <xf numFmtId="4" fontId="26" fillId="0" borderId="53" xfId="0" applyNumberFormat="1" applyFont="1" applyBorder="1" applyAlignment="1">
      <alignment horizontal="center" vertical="center"/>
    </xf>
    <xf numFmtId="4" fontId="26" fillId="2" borderId="53" xfId="0" applyNumberFormat="1" applyFont="1" applyFill="1" applyBorder="1" applyAlignment="1">
      <alignment horizontal="center" vertical="center"/>
    </xf>
    <xf numFmtId="4" fontId="27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/>
    <xf numFmtId="0" fontId="28" fillId="0" borderId="0" xfId="0" applyFont="1"/>
    <xf numFmtId="4" fontId="16" fillId="3" borderId="53" xfId="0" applyNumberFormat="1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4" fontId="16" fillId="0" borderId="53" xfId="0" applyNumberFormat="1" applyFont="1" applyBorder="1" applyAlignment="1">
      <alignment horizontal="center" vertical="center" wrapText="1"/>
    </xf>
    <xf numFmtId="3" fontId="16" fillId="0" borderId="53" xfId="0" applyNumberFormat="1" applyFont="1" applyBorder="1" applyAlignment="1">
      <alignment horizontal="center" vertical="center" wrapText="1"/>
    </xf>
    <xf numFmtId="2" fontId="29" fillId="0" borderId="50" xfId="0" applyNumberFormat="1" applyFont="1" applyBorder="1" applyAlignment="1">
      <alignment horizontal="left" vertical="center"/>
    </xf>
    <xf numFmtId="2" fontId="29" fillId="0" borderId="53" xfId="0" applyNumberFormat="1" applyFont="1" applyBorder="1" applyAlignment="1">
      <alignment horizontal="left" vertical="center"/>
    </xf>
    <xf numFmtId="0" fontId="0" fillId="0" borderId="0" xfId="0" applyBorder="1"/>
    <xf numFmtId="4" fontId="16" fillId="3" borderId="53" xfId="0" applyNumberFormat="1" applyFont="1" applyFill="1" applyBorder="1" applyAlignment="1">
      <alignment horizontal="center" vertical="center"/>
    </xf>
    <xf numFmtId="3" fontId="16" fillId="3" borderId="53" xfId="0" applyNumberFormat="1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8" fillId="0" borderId="0" xfId="0" applyFont="1" applyBorder="1"/>
    <xf numFmtId="2" fontId="5" fillId="0" borderId="8" xfId="0" applyNumberFormat="1" applyFont="1" applyBorder="1" applyAlignment="1" applyProtection="1">
      <alignment horizontal="center" wrapText="1"/>
      <protection hidden="1"/>
    </xf>
    <xf numFmtId="2" fontId="5" fillId="0" borderId="31" xfId="0" applyNumberFormat="1" applyFont="1" applyBorder="1" applyAlignment="1" applyProtection="1">
      <alignment horizontal="center" wrapText="1"/>
      <protection hidden="1"/>
    </xf>
    <xf numFmtId="2" fontId="5" fillId="0" borderId="45" xfId="0" applyNumberFormat="1" applyFont="1" applyBorder="1" applyAlignment="1" applyProtection="1">
      <alignment horizontal="center" wrapText="1"/>
      <protection hidden="1"/>
    </xf>
    <xf numFmtId="2" fontId="5" fillId="0" borderId="48" xfId="0" applyNumberFormat="1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  <protection locked="0"/>
    </xf>
    <xf numFmtId="0" fontId="5" fillId="0" borderId="61" xfId="0" applyFont="1" applyBorder="1" applyAlignment="1" applyProtection="1">
      <alignment horizontal="right" vertical="center" wrapText="1"/>
      <protection locked="0"/>
    </xf>
    <xf numFmtId="1" fontId="5" fillId="0" borderId="7" xfId="0" applyNumberFormat="1" applyFont="1" applyBorder="1" applyAlignment="1" applyProtection="1">
      <alignment horizontal="center" wrapText="1"/>
      <protection hidden="1"/>
    </xf>
    <xf numFmtId="1" fontId="5" fillId="0" borderId="34" xfId="0" applyNumberFormat="1" applyFont="1" applyBorder="1" applyAlignment="1" applyProtection="1">
      <alignment horizont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left" vertical="center" textRotation="90" wrapText="1"/>
      <protection locked="0"/>
    </xf>
    <xf numFmtId="0" fontId="7" fillId="0" borderId="17" xfId="0" applyFont="1" applyBorder="1" applyAlignment="1" applyProtection="1">
      <alignment horizontal="left" vertical="center" textRotation="90" wrapText="1"/>
      <protection locked="0"/>
    </xf>
    <xf numFmtId="0" fontId="7" fillId="0" borderId="31" xfId="0" applyFont="1" applyBorder="1" applyAlignment="1" applyProtection="1">
      <alignment horizontal="left" vertical="center" textRotation="90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2" fontId="5" fillId="0" borderId="9" xfId="0" applyNumberFormat="1" applyFont="1" applyBorder="1" applyAlignment="1" applyProtection="1">
      <alignment horizontal="center" wrapText="1"/>
      <protection hidden="1"/>
    </xf>
    <xf numFmtId="2" fontId="5" fillId="0" borderId="32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right" vertical="center" textRotation="90" wrapText="1"/>
      <protection locked="0"/>
    </xf>
    <xf numFmtId="0" fontId="7" fillId="0" borderId="17" xfId="0" applyFont="1" applyBorder="1" applyAlignment="1" applyProtection="1">
      <alignment horizontal="right" vertical="center" textRotation="90" wrapText="1"/>
      <protection locked="0"/>
    </xf>
    <xf numFmtId="0" fontId="7" fillId="0" borderId="31" xfId="0" applyFont="1" applyBorder="1" applyAlignment="1" applyProtection="1">
      <alignment horizontal="right" vertical="center" textRotation="90" wrapText="1"/>
      <protection locked="0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2" xfId="0" applyFont="1" applyBorder="1" applyAlignment="1">
      <alignment horizontal="center" vertical="center" textRotation="90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" fontId="16" fillId="3" borderId="50" xfId="0" applyNumberFormat="1" applyFont="1" applyFill="1" applyBorder="1" applyAlignment="1">
      <alignment horizontal="center" vertical="center" wrapText="1"/>
    </xf>
    <xf numFmtId="4" fontId="16" fillId="3" borderId="51" xfId="0" applyNumberFormat="1" applyFont="1" applyFill="1" applyBorder="1" applyAlignment="1">
      <alignment horizontal="center" vertical="center" wrapText="1"/>
    </xf>
    <xf numFmtId="4" fontId="16" fillId="3" borderId="46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4"/>
  <sheetViews>
    <sheetView topLeftCell="A16" zoomScaleNormal="100" zoomScaleSheetLayoutView="85" workbookViewId="0">
      <selection activeCell="A45" sqref="A45:N45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80" t="s">
        <v>1</v>
      </c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4"/>
      <c r="Y1" s="4"/>
      <c r="Z1" s="181" t="s">
        <v>2</v>
      </c>
      <c r="AA1" s="181"/>
      <c r="AB1" s="181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82" t="s">
        <v>5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7"/>
      <c r="Y4" s="7"/>
      <c r="Z4" s="7"/>
      <c r="AA4" s="7"/>
      <c r="AB4" s="7"/>
      <c r="AC4" s="7"/>
    </row>
    <row r="5" spans="1:36" ht="15.75" x14ac:dyDescent="0.25">
      <c r="A5" s="1" t="s">
        <v>7</v>
      </c>
      <c r="G5" s="2"/>
      <c r="H5" s="2"/>
      <c r="I5" s="2"/>
      <c r="K5" s="182" t="s">
        <v>8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7"/>
      <c r="Y5" s="7"/>
      <c r="Z5" s="7"/>
      <c r="AA5" s="7"/>
      <c r="AB5" s="7"/>
      <c r="AC5" s="7"/>
    </row>
    <row r="6" spans="1:36" ht="15.75" x14ac:dyDescent="0.25">
      <c r="A6" s="1" t="s">
        <v>9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67" t="s">
        <v>10</v>
      </c>
      <c r="B8" s="185" t="s">
        <v>11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185" t="s">
        <v>12</v>
      </c>
      <c r="O8" s="191"/>
      <c r="P8" s="191"/>
      <c r="Q8" s="191"/>
      <c r="R8" s="191"/>
      <c r="S8" s="191"/>
      <c r="T8" s="191"/>
      <c r="U8" s="191"/>
      <c r="V8" s="191"/>
      <c r="W8" s="192"/>
      <c r="X8" s="193" t="s">
        <v>13</v>
      </c>
      <c r="Y8" s="196" t="s">
        <v>14</v>
      </c>
      <c r="Z8" s="161" t="s">
        <v>15</v>
      </c>
      <c r="AA8" s="161" t="s">
        <v>16</v>
      </c>
      <c r="AB8" s="164" t="s">
        <v>17</v>
      </c>
      <c r="AC8" s="167" t="s">
        <v>18</v>
      </c>
    </row>
    <row r="9" spans="1:36" ht="16.5" customHeight="1" thickBot="1" x14ac:dyDescent="0.3">
      <c r="A9" s="183"/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173" t="s">
        <v>19</v>
      </c>
      <c r="O9" s="9" t="s">
        <v>20</v>
      </c>
      <c r="P9" s="9"/>
      <c r="Q9" s="9"/>
      <c r="R9" s="9"/>
      <c r="S9" s="9"/>
      <c r="T9" s="9"/>
      <c r="U9" s="9"/>
      <c r="V9" s="9" t="s">
        <v>21</v>
      </c>
      <c r="W9" s="10"/>
      <c r="X9" s="194"/>
      <c r="Y9" s="197"/>
      <c r="Z9" s="162"/>
      <c r="AA9" s="162"/>
      <c r="AB9" s="165"/>
      <c r="AC9" s="168"/>
    </row>
    <row r="10" spans="1:36" ht="15" customHeight="1" x14ac:dyDescent="0.25">
      <c r="A10" s="183"/>
      <c r="B10" s="153" t="s">
        <v>22</v>
      </c>
      <c r="C10" s="159" t="s">
        <v>23</v>
      </c>
      <c r="D10" s="159" t="s">
        <v>24</v>
      </c>
      <c r="E10" s="159" t="s">
        <v>25</v>
      </c>
      <c r="F10" s="159" t="s">
        <v>26</v>
      </c>
      <c r="G10" s="159" t="s">
        <v>27</v>
      </c>
      <c r="H10" s="159" t="s">
        <v>28</v>
      </c>
      <c r="I10" s="159" t="s">
        <v>29</v>
      </c>
      <c r="J10" s="159" t="s">
        <v>30</v>
      </c>
      <c r="K10" s="159" t="s">
        <v>31</v>
      </c>
      <c r="L10" s="159" t="s">
        <v>32</v>
      </c>
      <c r="M10" s="155" t="s">
        <v>33</v>
      </c>
      <c r="N10" s="174"/>
      <c r="O10" s="176" t="s">
        <v>34</v>
      </c>
      <c r="P10" s="178" t="s">
        <v>35</v>
      </c>
      <c r="Q10" s="151" t="s">
        <v>36</v>
      </c>
      <c r="R10" s="153" t="s">
        <v>37</v>
      </c>
      <c r="S10" s="159" t="s">
        <v>38</v>
      </c>
      <c r="T10" s="155" t="s">
        <v>39</v>
      </c>
      <c r="U10" s="157" t="s">
        <v>40</v>
      </c>
      <c r="V10" s="159" t="s">
        <v>41</v>
      </c>
      <c r="W10" s="155" t="s">
        <v>42</v>
      </c>
      <c r="X10" s="194"/>
      <c r="Y10" s="197"/>
      <c r="Z10" s="162"/>
      <c r="AA10" s="162"/>
      <c r="AB10" s="165"/>
      <c r="AC10" s="168"/>
    </row>
    <row r="11" spans="1:36" ht="92.25" customHeight="1" thickBot="1" x14ac:dyDescent="0.3">
      <c r="A11" s="184"/>
      <c r="B11" s="154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56"/>
      <c r="N11" s="175"/>
      <c r="O11" s="177"/>
      <c r="P11" s="179"/>
      <c r="Q11" s="152"/>
      <c r="R11" s="154"/>
      <c r="S11" s="160"/>
      <c r="T11" s="156"/>
      <c r="U11" s="158"/>
      <c r="V11" s="160"/>
      <c r="W11" s="156"/>
      <c r="X11" s="195"/>
      <c r="Y11" s="198"/>
      <c r="Z11" s="163"/>
      <c r="AA11" s="163"/>
      <c r="AB11" s="166"/>
      <c r="AC11" s="169"/>
      <c r="AF11" s="11" t="s">
        <v>43</v>
      </c>
      <c r="AG11" s="12" t="s">
        <v>44</v>
      </c>
      <c r="AI11" s="13" t="s">
        <v>45</v>
      </c>
      <c r="AJ11" s="14" t="s">
        <v>46</v>
      </c>
    </row>
    <row r="12" spans="1:36" ht="15.75" customHeight="1" x14ac:dyDescent="0.25">
      <c r="A12" s="15">
        <v>1</v>
      </c>
      <c r="B12" s="16">
        <v>96.46600341796875</v>
      </c>
      <c r="C12" s="16">
        <v>1.9479999542236328</v>
      </c>
      <c r="D12" s="16">
        <v>0.60000002384185791</v>
      </c>
      <c r="E12" s="16">
        <v>9.7999997437000275E-2</v>
      </c>
      <c r="F12" s="16">
        <v>9.3999996781349182E-2</v>
      </c>
      <c r="G12" s="16">
        <v>2.0000000949949026E-3</v>
      </c>
      <c r="H12" s="16">
        <v>1.7999999225139618E-2</v>
      </c>
      <c r="I12" s="16">
        <v>1.4000000432133675E-2</v>
      </c>
      <c r="J12" s="16">
        <v>1.3000000268220901E-2</v>
      </c>
      <c r="K12" s="16">
        <v>8.999999612569809E-3</v>
      </c>
      <c r="L12" s="16">
        <v>0.59399998188018799</v>
      </c>
      <c r="M12" s="16">
        <v>0.14399999380111694</v>
      </c>
      <c r="N12" s="17">
        <v>0.69580000638961792</v>
      </c>
      <c r="O12" s="18">
        <v>8166</v>
      </c>
      <c r="P12" s="19">
        <v>34.189998626708984</v>
      </c>
      <c r="Q12" s="20">
        <f>IF(P12&gt;0,P12/3.6,"")</f>
        <v>9.4972218407524949</v>
      </c>
      <c r="R12" s="21">
        <v>9057</v>
      </c>
      <c r="S12" s="19">
        <v>37.919998168945313</v>
      </c>
      <c r="T12" s="20">
        <f>IF(S12&gt;0,S12/3.6,"")</f>
        <v>10.533332824707031</v>
      </c>
      <c r="U12" s="22">
        <v>11916</v>
      </c>
      <c r="V12" s="19">
        <v>49.900001525878906</v>
      </c>
      <c r="W12" s="20">
        <f>IF(V12&gt;0,V12/3.6,"")</f>
        <v>13.861111534966362</v>
      </c>
      <c r="X12" s="23">
        <v>-20.600000381469727</v>
      </c>
      <c r="Y12" s="24"/>
      <c r="Z12" s="25"/>
      <c r="AA12" s="25"/>
      <c r="AB12" s="26"/>
      <c r="AC12" s="27" t="str">
        <f>IF((AF12+AG12)&gt;0,AF12+AG12,"")</f>
        <v/>
      </c>
      <c r="AD12" s="28">
        <f t="shared" ref="AD12:AD44" si="0">SUM(B12:M12)+$K$45+$N$45</f>
        <v>100.00000336556695</v>
      </c>
      <c r="AE12" s="29" t="str">
        <f>IF(AD12=100,"ОК"," ")</f>
        <v xml:space="preserve"> </v>
      </c>
      <c r="AF12" s="30"/>
      <c r="AG12" s="30"/>
      <c r="AH12" s="31"/>
      <c r="AI12" s="32">
        <v>0.57770001888275146</v>
      </c>
      <c r="AJ12" s="33">
        <v>13</v>
      </c>
    </row>
    <row r="13" spans="1:36" ht="15.75" customHeight="1" x14ac:dyDescent="0.25">
      <c r="A13" s="34">
        <v>2</v>
      </c>
      <c r="B13" s="35">
        <v>96.515998840332031</v>
      </c>
      <c r="C13" s="35">
        <v>1.9639999866485596</v>
      </c>
      <c r="D13" s="35">
        <v>0.6029999852180481</v>
      </c>
      <c r="E13" s="35">
        <v>9.7000002861022949E-2</v>
      </c>
      <c r="F13" s="35">
        <v>9.3000002205371857E-2</v>
      </c>
      <c r="G13" s="35">
        <v>2.0000000949949026E-3</v>
      </c>
      <c r="H13" s="35">
        <v>1.7999999225139618E-2</v>
      </c>
      <c r="I13" s="35">
        <v>1.4999999664723873E-2</v>
      </c>
      <c r="J13" s="35">
        <v>1.3000000268220901E-2</v>
      </c>
      <c r="K13" s="35">
        <v>7.0000002160668373E-3</v>
      </c>
      <c r="L13" s="35">
        <v>0.52499997615814209</v>
      </c>
      <c r="M13" s="35">
        <v>0.14699999988079071</v>
      </c>
      <c r="N13" s="36">
        <v>0.69559997320175171</v>
      </c>
      <c r="O13" s="37">
        <v>8172</v>
      </c>
      <c r="P13" s="38">
        <v>34.220001220703125</v>
      </c>
      <c r="Q13" s="39">
        <f t="shared" ref="Q13:Q44" si="1">IF(P13&gt;0,P13/3.6,"")</f>
        <v>9.5055558946397571</v>
      </c>
      <c r="R13" s="40">
        <v>9064</v>
      </c>
      <c r="S13" s="41">
        <v>37.950000762939453</v>
      </c>
      <c r="T13" s="20">
        <f t="shared" ref="T13:T44" si="2">IF(S13&gt;0,S13/3.6,"")</f>
        <v>10.541666878594292</v>
      </c>
      <c r="U13" s="42">
        <v>11927</v>
      </c>
      <c r="V13" s="41">
        <v>49.939998626708984</v>
      </c>
      <c r="W13" s="39">
        <f t="shared" ref="W13:W44" si="3">IF(V13&gt;0,V13/3.6,"")</f>
        <v>13.872221840752495</v>
      </c>
      <c r="X13" s="43">
        <v>-20.700000762939453</v>
      </c>
      <c r="Y13" s="44"/>
      <c r="Z13" s="45"/>
      <c r="AA13" s="45"/>
      <c r="AB13" s="46"/>
      <c r="AC13" s="47" t="str">
        <f t="shared" ref="AC13:AC44" si="4">IF((AF13+AG13)&gt;0,AF13+AG13,"")</f>
        <v/>
      </c>
      <c r="AD13" s="28">
        <f t="shared" si="0"/>
        <v>99.999998792773113</v>
      </c>
      <c r="AE13" s="29" t="str">
        <f>IF(AD13=100,"ОК"," ")</f>
        <v xml:space="preserve"> </v>
      </c>
      <c r="AF13" s="30"/>
      <c r="AG13" s="30"/>
      <c r="AH13" s="31"/>
      <c r="AI13" s="32">
        <v>0.57760000228881836</v>
      </c>
      <c r="AJ13" s="33">
        <v>13</v>
      </c>
    </row>
    <row r="14" spans="1:36" ht="15.75" customHeight="1" x14ac:dyDescent="0.25">
      <c r="A14" s="34">
        <v>3</v>
      </c>
      <c r="B14" s="35">
        <v>96.467002868652344</v>
      </c>
      <c r="C14" s="35">
        <v>1.9470000267028809</v>
      </c>
      <c r="D14" s="35">
        <v>0.59899997711181641</v>
      </c>
      <c r="E14" s="35">
        <v>9.6000000834465027E-2</v>
      </c>
      <c r="F14" s="35">
        <v>9.2000000178813934E-2</v>
      </c>
      <c r="G14" s="35">
        <v>1.0000000474974513E-3</v>
      </c>
      <c r="H14" s="35">
        <v>1.8999999389052391E-2</v>
      </c>
      <c r="I14" s="35">
        <v>1.3000000268220901E-2</v>
      </c>
      <c r="J14" s="35">
        <v>1.6000000759959221E-2</v>
      </c>
      <c r="K14" s="35">
        <v>1.0999999940395355E-2</v>
      </c>
      <c r="L14" s="35">
        <v>0.59200000762939453</v>
      </c>
      <c r="M14" s="35">
        <v>0.14699999988079071</v>
      </c>
      <c r="N14" s="36">
        <v>0.69580000638961792</v>
      </c>
      <c r="O14" s="40">
        <v>8165</v>
      </c>
      <c r="P14" s="41">
        <v>34.189998626708984</v>
      </c>
      <c r="Q14" s="39">
        <f t="shared" si="1"/>
        <v>9.4972218407524949</v>
      </c>
      <c r="R14" s="40">
        <v>9056</v>
      </c>
      <c r="S14" s="41">
        <v>37.919998168945313</v>
      </c>
      <c r="T14" s="20">
        <f t="shared" si="2"/>
        <v>10.533332824707031</v>
      </c>
      <c r="U14" s="42">
        <v>11915</v>
      </c>
      <c r="V14" s="41">
        <v>49.889999389648438</v>
      </c>
      <c r="W14" s="39">
        <f t="shared" si="3"/>
        <v>13.858333163791233</v>
      </c>
      <c r="X14" s="43">
        <v>-20</v>
      </c>
      <c r="Y14" s="44"/>
      <c r="Z14" s="45"/>
      <c r="AA14" s="45"/>
      <c r="AB14" s="46"/>
      <c r="AC14" s="47" t="str">
        <f t="shared" si="4"/>
        <v/>
      </c>
      <c r="AD14" s="28">
        <f t="shared" si="0"/>
        <v>100.00000288139563</v>
      </c>
      <c r="AE14" s="29" t="str">
        <f>IF(AD14=100,"ОК"," ")</f>
        <v xml:space="preserve"> </v>
      </c>
      <c r="AF14" s="30"/>
      <c r="AG14" s="30"/>
      <c r="AH14" s="31"/>
      <c r="AI14" s="33">
        <v>0.57770001888275146</v>
      </c>
      <c r="AJ14" s="33">
        <v>13</v>
      </c>
    </row>
    <row r="15" spans="1:36" ht="15.75" customHeight="1" x14ac:dyDescent="0.25">
      <c r="A15" s="34">
        <v>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40">
        <v>8165</v>
      </c>
      <c r="P15" s="41">
        <v>34.189998626708984</v>
      </c>
      <c r="Q15" s="39">
        <f t="shared" si="1"/>
        <v>9.4972218407524949</v>
      </c>
      <c r="R15" s="40">
        <v>9056</v>
      </c>
      <c r="S15" s="41">
        <v>37.919998168945313</v>
      </c>
      <c r="T15" s="20">
        <f t="shared" si="2"/>
        <v>10.533332824707031</v>
      </c>
      <c r="U15" s="42"/>
      <c r="V15" s="41"/>
      <c r="W15" s="39" t="str">
        <f t="shared" si="3"/>
        <v/>
      </c>
      <c r="X15" s="43"/>
      <c r="Y15" s="44"/>
      <c r="Z15" s="45"/>
      <c r="AA15" s="45"/>
      <c r="AB15" s="46"/>
      <c r="AC15" s="47" t="str">
        <f t="shared" si="4"/>
        <v/>
      </c>
      <c r="AD15" s="28">
        <f t="shared" si="0"/>
        <v>0</v>
      </c>
      <c r="AE15" s="29" t="str">
        <f t="shared" ref="AE15:AE44" si="5">IF(AD15=100,"ОК"," ")</f>
        <v xml:space="preserve"> </v>
      </c>
      <c r="AF15" s="30"/>
      <c r="AG15" s="30"/>
      <c r="AH15" s="31"/>
      <c r="AI15" s="33"/>
      <c r="AJ15" s="33"/>
    </row>
    <row r="16" spans="1:36" ht="15.75" customHeight="1" x14ac:dyDescent="0.25">
      <c r="A16" s="34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40">
        <v>8165</v>
      </c>
      <c r="P16" s="41">
        <v>34.189998626708984</v>
      </c>
      <c r="Q16" s="39">
        <f t="shared" si="1"/>
        <v>9.4972218407524949</v>
      </c>
      <c r="R16" s="40">
        <v>9056</v>
      </c>
      <c r="S16" s="41">
        <v>37.919998168945313</v>
      </c>
      <c r="T16" s="20">
        <f t="shared" si="2"/>
        <v>10.533332824707031</v>
      </c>
      <c r="U16" s="42"/>
      <c r="V16" s="41"/>
      <c r="W16" s="39" t="str">
        <f t="shared" si="3"/>
        <v/>
      </c>
      <c r="X16" s="43"/>
      <c r="Y16" s="44"/>
      <c r="Z16" s="45"/>
      <c r="AA16" s="45"/>
      <c r="AB16" s="46"/>
      <c r="AC16" s="47" t="str">
        <f t="shared" si="4"/>
        <v/>
      </c>
      <c r="AD16" s="28">
        <f t="shared" si="0"/>
        <v>0</v>
      </c>
      <c r="AE16" s="29" t="str">
        <f t="shared" si="5"/>
        <v xml:space="preserve"> </v>
      </c>
      <c r="AF16" s="30"/>
      <c r="AG16" s="30"/>
      <c r="AH16" s="31"/>
      <c r="AI16" s="33"/>
      <c r="AJ16" s="33"/>
    </row>
    <row r="17" spans="1:36" ht="15.75" customHeight="1" x14ac:dyDescent="0.25">
      <c r="A17" s="34">
        <v>6</v>
      </c>
      <c r="B17" s="35">
        <v>96.117996215820313</v>
      </c>
      <c r="C17" s="35">
        <v>2.1319999694824219</v>
      </c>
      <c r="D17" s="35">
        <v>0.67000001668930054</v>
      </c>
      <c r="E17" s="35">
        <v>0.1080000028014183</v>
      </c>
      <c r="F17" s="35">
        <v>0.10599999874830246</v>
      </c>
      <c r="G17" s="35">
        <v>4.0000001899898052E-3</v>
      </c>
      <c r="H17" s="35">
        <v>2.0999999716877937E-2</v>
      </c>
      <c r="I17" s="35">
        <v>1.4999999664723873E-2</v>
      </c>
      <c r="J17" s="35">
        <v>1.4000000432133675E-2</v>
      </c>
      <c r="K17" s="35">
        <v>8.0000003799796104E-3</v>
      </c>
      <c r="L17" s="35">
        <v>0.63499999046325684</v>
      </c>
      <c r="M17" s="35">
        <v>0.16899999976158142</v>
      </c>
      <c r="N17" s="36">
        <v>0.69870001077651978</v>
      </c>
      <c r="O17" s="40">
        <v>8186</v>
      </c>
      <c r="P17" s="41">
        <v>34.279998779296875</v>
      </c>
      <c r="Q17" s="39">
        <f t="shared" si="1"/>
        <v>9.5222218831380214</v>
      </c>
      <c r="R17" s="40">
        <v>9078</v>
      </c>
      <c r="S17" s="41">
        <v>38.020000457763672</v>
      </c>
      <c r="T17" s="20">
        <f t="shared" si="2"/>
        <v>10.561111238267687</v>
      </c>
      <c r="U17" s="42">
        <v>11919</v>
      </c>
      <c r="V17" s="41">
        <v>49.919998168945313</v>
      </c>
      <c r="W17" s="39">
        <f t="shared" si="3"/>
        <v>13.866666158040363</v>
      </c>
      <c r="X17" s="43">
        <v>-19.5</v>
      </c>
      <c r="Y17" s="44"/>
      <c r="Z17" s="45"/>
      <c r="AA17" s="45"/>
      <c r="AB17" s="46"/>
      <c r="AC17" s="47" t="str">
        <f t="shared" si="4"/>
        <v/>
      </c>
      <c r="AD17" s="28">
        <f t="shared" si="0"/>
        <v>99.999996194150299</v>
      </c>
      <c r="AE17" s="29" t="str">
        <f t="shared" si="5"/>
        <v xml:space="preserve"> </v>
      </c>
      <c r="AF17" s="30"/>
      <c r="AG17" s="30"/>
      <c r="AH17" s="31"/>
      <c r="AI17" s="33">
        <v>0.58009999990463257</v>
      </c>
      <c r="AJ17" s="33">
        <v>14</v>
      </c>
    </row>
    <row r="18" spans="1:36" ht="15.75" customHeight="1" x14ac:dyDescent="0.25">
      <c r="A18" s="34">
        <v>7</v>
      </c>
      <c r="B18" s="35">
        <v>96.374000549316406</v>
      </c>
      <c r="C18" s="35">
        <v>1.9500000476837158</v>
      </c>
      <c r="D18" s="35">
        <v>0.60000002384185791</v>
      </c>
      <c r="E18" s="35">
        <v>9.8999999463558197E-2</v>
      </c>
      <c r="F18" s="35">
        <v>9.8999999463558197E-2</v>
      </c>
      <c r="G18" s="35">
        <v>0</v>
      </c>
      <c r="H18" s="35">
        <v>1.7999999225139618E-2</v>
      </c>
      <c r="I18" s="35">
        <v>1.4000000432133675E-2</v>
      </c>
      <c r="J18" s="35">
        <v>1.4999999664723873E-2</v>
      </c>
      <c r="K18" s="35">
        <v>1.4000000432133675E-2</v>
      </c>
      <c r="L18" s="35">
        <v>0.67000001668930054</v>
      </c>
      <c r="M18" s="35">
        <v>0.14699999988079071</v>
      </c>
      <c r="N18" s="36">
        <v>0.696399986743927</v>
      </c>
      <c r="O18" s="40">
        <v>8161</v>
      </c>
      <c r="P18" s="41">
        <v>34.169998168945313</v>
      </c>
      <c r="Q18" s="39">
        <f t="shared" si="1"/>
        <v>9.4916661580403652</v>
      </c>
      <c r="R18" s="40">
        <v>9051</v>
      </c>
      <c r="S18" s="41">
        <v>37.900001525878906</v>
      </c>
      <c r="T18" s="20">
        <f t="shared" si="2"/>
        <v>10.52777820163303</v>
      </c>
      <c r="U18" s="42">
        <v>11903</v>
      </c>
      <c r="V18" s="41">
        <v>49.840000152587891</v>
      </c>
      <c r="W18" s="39">
        <f t="shared" si="3"/>
        <v>13.844444486829969</v>
      </c>
      <c r="X18" s="43">
        <v>-20.799999237060547</v>
      </c>
      <c r="Y18" s="44"/>
      <c r="Z18" s="45"/>
      <c r="AA18" s="45"/>
      <c r="AB18" s="46"/>
      <c r="AC18" s="47" t="str">
        <f t="shared" si="4"/>
        <v/>
      </c>
      <c r="AD18" s="28">
        <f t="shared" si="0"/>
        <v>100.00000063609332</v>
      </c>
      <c r="AE18" s="29" t="str">
        <f t="shared" si="5"/>
        <v xml:space="preserve"> </v>
      </c>
      <c r="AF18" s="30"/>
      <c r="AG18" s="30"/>
      <c r="AH18" s="31"/>
      <c r="AI18" s="33">
        <v>0.57819998264312744</v>
      </c>
      <c r="AJ18" s="33">
        <v>13</v>
      </c>
    </row>
    <row r="19" spans="1:36" ht="15.75" customHeight="1" x14ac:dyDescent="0.25">
      <c r="A19" s="34">
        <v>8</v>
      </c>
      <c r="B19" s="35">
        <v>96.343002319335938</v>
      </c>
      <c r="C19" s="35">
        <v>2</v>
      </c>
      <c r="D19" s="35">
        <v>0.61599999666213989</v>
      </c>
      <c r="E19" s="35">
        <v>9.8999999463558197E-2</v>
      </c>
      <c r="F19" s="35">
        <v>9.6000000834465027E-2</v>
      </c>
      <c r="G19" s="35">
        <v>2.0000000949949026E-3</v>
      </c>
      <c r="H19" s="35">
        <v>1.8999999389052391E-2</v>
      </c>
      <c r="I19" s="35">
        <v>1.3000000268220901E-2</v>
      </c>
      <c r="J19" s="35">
        <v>1.3000000268220901E-2</v>
      </c>
      <c r="K19" s="35">
        <v>8.999999612569809E-3</v>
      </c>
      <c r="L19" s="35">
        <v>0.64099997282028198</v>
      </c>
      <c r="M19" s="35">
        <v>0.14900000393390656</v>
      </c>
      <c r="N19" s="36">
        <v>0.69660001993179321</v>
      </c>
      <c r="O19" s="40">
        <v>8167</v>
      </c>
      <c r="P19" s="41">
        <v>34.200000762939453</v>
      </c>
      <c r="Q19" s="39">
        <f t="shared" si="1"/>
        <v>9.5000002119276257</v>
      </c>
      <c r="R19" s="40">
        <v>9058</v>
      </c>
      <c r="S19" s="41">
        <v>37.930000305175781</v>
      </c>
      <c r="T19" s="20">
        <f t="shared" si="2"/>
        <v>10.536111195882162</v>
      </c>
      <c r="U19" s="42">
        <v>11910</v>
      </c>
      <c r="V19" s="41">
        <v>49.869998931884766</v>
      </c>
      <c r="W19" s="39">
        <f t="shared" si="3"/>
        <v>13.852777481079102</v>
      </c>
      <c r="X19" s="43">
        <v>-20.700000762939453</v>
      </c>
      <c r="Y19" s="44"/>
      <c r="Z19" s="45"/>
      <c r="AA19" s="45"/>
      <c r="AB19" s="46"/>
      <c r="AC19" s="47" t="str">
        <f t="shared" si="4"/>
        <v/>
      </c>
      <c r="AD19" s="28">
        <f t="shared" si="0"/>
        <v>100.00000229268335</v>
      </c>
      <c r="AE19" s="29" t="str">
        <f t="shared" si="5"/>
        <v xml:space="preserve"> </v>
      </c>
      <c r="AF19" s="30"/>
      <c r="AG19" s="30"/>
      <c r="AH19" s="31"/>
      <c r="AI19" s="33">
        <v>0.57840001583099365</v>
      </c>
      <c r="AJ19" s="33">
        <v>13</v>
      </c>
    </row>
    <row r="20" spans="1:36" ht="15.75" customHeight="1" x14ac:dyDescent="0.25">
      <c r="A20" s="34">
        <v>9</v>
      </c>
      <c r="B20" s="35">
        <v>96.306999206542969</v>
      </c>
      <c r="C20" s="35">
        <v>1.9939999580383301</v>
      </c>
      <c r="D20" s="35">
        <v>0.62000000476837158</v>
      </c>
      <c r="E20" s="35">
        <v>0.10199999809265137</v>
      </c>
      <c r="F20" s="35">
        <v>0.10199999809265137</v>
      </c>
      <c r="G20" s="35">
        <v>2.0000000949949026E-3</v>
      </c>
      <c r="H20" s="35">
        <v>1.9999999552965164E-2</v>
      </c>
      <c r="I20" s="35">
        <v>1.2000000104308128E-2</v>
      </c>
      <c r="J20" s="35">
        <v>1.4000000432133675E-2</v>
      </c>
      <c r="K20" s="35">
        <v>9.9999997764825821E-3</v>
      </c>
      <c r="L20" s="35">
        <v>0.66600000858306885</v>
      </c>
      <c r="M20" s="35">
        <v>0.15099999308586121</v>
      </c>
      <c r="N20" s="36">
        <v>0.69709998369216919</v>
      </c>
      <c r="O20" s="40">
        <v>8167</v>
      </c>
      <c r="P20" s="41">
        <v>34.200000762939453</v>
      </c>
      <c r="Q20" s="39">
        <f t="shared" si="1"/>
        <v>9.5000002119276257</v>
      </c>
      <c r="R20" s="40">
        <v>9058</v>
      </c>
      <c r="S20" s="41">
        <v>37.930000305175781</v>
      </c>
      <c r="T20" s="20">
        <f t="shared" si="2"/>
        <v>10.536111195882162</v>
      </c>
      <c r="U20" s="42">
        <v>11907</v>
      </c>
      <c r="V20" s="41">
        <v>49.860000610351563</v>
      </c>
      <c r="W20" s="39">
        <f t="shared" si="3"/>
        <v>13.850000169542101</v>
      </c>
      <c r="X20" s="43">
        <v>-20.799999237060547</v>
      </c>
      <c r="Y20" s="44"/>
      <c r="Z20" s="45"/>
      <c r="AA20" s="45"/>
      <c r="AB20" s="46"/>
      <c r="AC20" s="47" t="str">
        <f t="shared" si="4"/>
        <v/>
      </c>
      <c r="AD20" s="28">
        <f t="shared" si="0"/>
        <v>99.999999167164788</v>
      </c>
      <c r="AE20" s="29" t="str">
        <f t="shared" si="5"/>
        <v xml:space="preserve"> </v>
      </c>
      <c r="AF20" s="30"/>
      <c r="AG20" s="30"/>
      <c r="AH20" s="31"/>
      <c r="AI20" s="33">
        <v>0.5788000226020813</v>
      </c>
      <c r="AJ20" s="33">
        <v>13</v>
      </c>
    </row>
    <row r="21" spans="1:36" ht="15.75" customHeight="1" x14ac:dyDescent="0.25">
      <c r="A21" s="34">
        <v>10</v>
      </c>
      <c r="B21" s="35">
        <v>96.25</v>
      </c>
      <c r="C21" s="35">
        <v>2.0889999866485596</v>
      </c>
      <c r="D21" s="35">
        <v>0.64800000190734863</v>
      </c>
      <c r="E21" s="35">
        <v>0.10400000214576721</v>
      </c>
      <c r="F21" s="35">
        <v>0.10100000351667404</v>
      </c>
      <c r="G21" s="35">
        <v>3.0000000260770321E-3</v>
      </c>
      <c r="H21" s="35">
        <v>1.7999999225139618E-2</v>
      </c>
      <c r="I21" s="35">
        <v>1.4000000432133675E-2</v>
      </c>
      <c r="J21" s="35">
        <v>1.4000000432133675E-2</v>
      </c>
      <c r="K21" s="35">
        <v>8.999999612569809E-3</v>
      </c>
      <c r="L21" s="35">
        <v>0.58899998664855957</v>
      </c>
      <c r="M21" s="35">
        <v>0.16099999845027924</v>
      </c>
      <c r="N21" s="36">
        <v>0.69760000705718994</v>
      </c>
      <c r="O21" s="40">
        <v>8183</v>
      </c>
      <c r="P21" s="41">
        <v>34.259998321533203</v>
      </c>
      <c r="Q21" s="39">
        <f t="shared" si="1"/>
        <v>9.51666620042589</v>
      </c>
      <c r="R21" s="40">
        <v>9075</v>
      </c>
      <c r="S21" s="41">
        <v>38</v>
      </c>
      <c r="T21" s="20">
        <f t="shared" si="2"/>
        <v>10.555555555555555</v>
      </c>
      <c r="U21" s="42">
        <v>11924</v>
      </c>
      <c r="V21" s="41">
        <v>49.930000305175781</v>
      </c>
      <c r="W21" s="39">
        <f t="shared" si="3"/>
        <v>13.869444529215494</v>
      </c>
      <c r="X21" s="43">
        <v>-20.299999237060547</v>
      </c>
      <c r="Y21" s="44"/>
      <c r="Z21" s="45"/>
      <c r="AA21" s="45"/>
      <c r="AB21" s="46"/>
      <c r="AC21" s="47" t="str">
        <f t="shared" si="4"/>
        <v/>
      </c>
      <c r="AD21" s="28">
        <f t="shared" si="0"/>
        <v>99.999999979045242</v>
      </c>
      <c r="AE21" s="29" t="str">
        <f t="shared" si="5"/>
        <v xml:space="preserve"> </v>
      </c>
      <c r="AF21" s="30"/>
      <c r="AG21" s="30"/>
      <c r="AH21" s="31"/>
      <c r="AI21" s="33">
        <v>0.57920002937316895</v>
      </c>
      <c r="AJ21" s="33">
        <v>13</v>
      </c>
    </row>
    <row r="22" spans="1:36" ht="15.75" customHeight="1" x14ac:dyDescent="0.25">
      <c r="A22" s="34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40">
        <v>8183</v>
      </c>
      <c r="P22" s="41">
        <v>34.259998321533203</v>
      </c>
      <c r="Q22" s="39">
        <f t="shared" si="1"/>
        <v>9.51666620042589</v>
      </c>
      <c r="R22" s="40">
        <v>9075</v>
      </c>
      <c r="S22" s="41">
        <v>38</v>
      </c>
      <c r="T22" s="20">
        <f t="shared" si="2"/>
        <v>10.555555555555555</v>
      </c>
      <c r="U22" s="42"/>
      <c r="V22" s="41"/>
      <c r="W22" s="39" t="str">
        <f t="shared" si="3"/>
        <v/>
      </c>
      <c r="X22" s="43"/>
      <c r="Y22" s="44"/>
      <c r="Z22" s="45"/>
      <c r="AA22" s="45"/>
      <c r="AB22" s="46"/>
      <c r="AC22" s="47" t="str">
        <f t="shared" si="4"/>
        <v/>
      </c>
      <c r="AD22" s="28">
        <f t="shared" si="0"/>
        <v>0</v>
      </c>
      <c r="AE22" s="29" t="str">
        <f t="shared" si="5"/>
        <v xml:space="preserve"> </v>
      </c>
      <c r="AF22" s="30"/>
      <c r="AG22" s="30"/>
      <c r="AH22" s="31"/>
      <c r="AI22" s="33"/>
      <c r="AJ22" s="33"/>
    </row>
    <row r="23" spans="1:36" ht="15.75" customHeight="1" x14ac:dyDescent="0.25">
      <c r="A23" s="34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40">
        <v>8183</v>
      </c>
      <c r="P23" s="41">
        <v>34.259998321533203</v>
      </c>
      <c r="Q23" s="39">
        <f t="shared" si="1"/>
        <v>9.51666620042589</v>
      </c>
      <c r="R23" s="40">
        <v>9075</v>
      </c>
      <c r="S23" s="41">
        <v>38</v>
      </c>
      <c r="T23" s="20">
        <f t="shared" si="2"/>
        <v>10.555555555555555</v>
      </c>
      <c r="U23" s="42"/>
      <c r="V23" s="41"/>
      <c r="W23" s="39" t="str">
        <f t="shared" si="3"/>
        <v/>
      </c>
      <c r="X23" s="43"/>
      <c r="Y23" s="44"/>
      <c r="Z23" s="45"/>
      <c r="AA23" s="45"/>
      <c r="AB23" s="46"/>
      <c r="AC23" s="47" t="str">
        <f t="shared" si="4"/>
        <v/>
      </c>
      <c r="AD23" s="28">
        <f t="shared" si="0"/>
        <v>0</v>
      </c>
      <c r="AE23" s="29" t="str">
        <f t="shared" si="5"/>
        <v xml:space="preserve"> </v>
      </c>
      <c r="AF23" s="30"/>
      <c r="AG23" s="30"/>
      <c r="AH23" s="31"/>
      <c r="AI23" s="33"/>
      <c r="AJ23" s="33"/>
    </row>
    <row r="24" spans="1:36" ht="15.75" customHeight="1" x14ac:dyDescent="0.25">
      <c r="A24" s="34">
        <v>13</v>
      </c>
      <c r="B24" s="35">
        <v>96.282997131347656</v>
      </c>
      <c r="C24" s="35">
        <v>2.0360000133514404</v>
      </c>
      <c r="D24" s="35">
        <v>0.63599997758865356</v>
      </c>
      <c r="E24" s="35">
        <v>0.10300000011920929</v>
      </c>
      <c r="F24" s="35">
        <v>9.7999997437000275E-2</v>
      </c>
      <c r="G24" s="35">
        <v>0</v>
      </c>
      <c r="H24" s="35">
        <v>1.7000000923871994E-2</v>
      </c>
      <c r="I24" s="35">
        <v>1.0999999940395355E-2</v>
      </c>
      <c r="J24" s="35">
        <v>1.4000000432133675E-2</v>
      </c>
      <c r="K24" s="35">
        <v>8.0000003799796104E-3</v>
      </c>
      <c r="L24" s="35">
        <v>0.64099997282028198</v>
      </c>
      <c r="M24" s="35">
        <v>0.15299999713897705</v>
      </c>
      <c r="N24" s="36">
        <v>0.69690001010894775</v>
      </c>
      <c r="O24" s="40">
        <v>8170</v>
      </c>
      <c r="P24" s="41">
        <v>34.200000762939453</v>
      </c>
      <c r="Q24" s="39">
        <f t="shared" si="1"/>
        <v>9.5000002119276257</v>
      </c>
      <c r="R24" s="40">
        <v>9060</v>
      </c>
      <c r="S24" s="41">
        <v>37.939998626708984</v>
      </c>
      <c r="T24" s="20">
        <f t="shared" si="2"/>
        <v>10.538888507419163</v>
      </c>
      <c r="U24" s="42">
        <v>11911</v>
      </c>
      <c r="V24" s="41">
        <v>49.880001068115234</v>
      </c>
      <c r="W24" s="39">
        <f t="shared" si="3"/>
        <v>13.855555852254231</v>
      </c>
      <c r="X24" s="43">
        <v>-21.799999237060547</v>
      </c>
      <c r="Y24" s="44"/>
      <c r="Z24" s="45"/>
      <c r="AA24" s="45"/>
      <c r="AB24" s="46"/>
      <c r="AC24" s="47" t="str">
        <f t="shared" si="4"/>
        <v/>
      </c>
      <c r="AD24" s="28">
        <f t="shared" si="0"/>
        <v>99.999997091479599</v>
      </c>
      <c r="AE24" s="29" t="str">
        <f t="shared" si="5"/>
        <v xml:space="preserve"> </v>
      </c>
      <c r="AF24" s="30"/>
      <c r="AG24" s="30"/>
      <c r="AH24" s="31"/>
      <c r="AI24" s="33">
        <v>0.57859998941421509</v>
      </c>
      <c r="AJ24" s="33">
        <v>18</v>
      </c>
    </row>
    <row r="25" spans="1:36" ht="15.75" customHeight="1" x14ac:dyDescent="0.25">
      <c r="A25" s="34">
        <v>14</v>
      </c>
      <c r="B25" s="35">
        <v>96.333999633789063</v>
      </c>
      <c r="C25" s="35">
        <v>2.0260000228881836</v>
      </c>
      <c r="D25" s="35">
        <v>0.625</v>
      </c>
      <c r="E25" s="35">
        <v>9.7000002861022949E-2</v>
      </c>
      <c r="F25" s="35">
        <v>9.3999996781349182E-2</v>
      </c>
      <c r="G25" s="35">
        <v>0</v>
      </c>
      <c r="H25" s="35">
        <v>1.8999999389052391E-2</v>
      </c>
      <c r="I25" s="35">
        <v>1.4000000432133675E-2</v>
      </c>
      <c r="J25" s="35">
        <v>1.4000000432133675E-2</v>
      </c>
      <c r="K25" s="35">
        <v>8.0000003799796104E-3</v>
      </c>
      <c r="L25" s="35">
        <v>0.61799997091293335</v>
      </c>
      <c r="M25" s="35">
        <v>0.15099999308586121</v>
      </c>
      <c r="N25" s="36">
        <v>0.69669997692108154</v>
      </c>
      <c r="O25" s="40">
        <v>8171</v>
      </c>
      <c r="P25" s="41">
        <v>34.209999084472656</v>
      </c>
      <c r="Q25" s="39">
        <f t="shared" si="1"/>
        <v>9.5027775234646263</v>
      </c>
      <c r="R25" s="40">
        <v>9062</v>
      </c>
      <c r="S25" s="41">
        <v>37.950000762939453</v>
      </c>
      <c r="T25" s="20">
        <f t="shared" si="2"/>
        <v>10.541666878594292</v>
      </c>
      <c r="U25" s="42">
        <v>11916</v>
      </c>
      <c r="V25" s="41">
        <v>49.900001525878906</v>
      </c>
      <c r="W25" s="39">
        <f t="shared" si="3"/>
        <v>13.861111534966362</v>
      </c>
      <c r="X25" s="43">
        <v>-21.5</v>
      </c>
      <c r="Y25" s="44"/>
      <c r="Z25" s="45"/>
      <c r="AA25" s="45"/>
      <c r="AB25" s="46"/>
      <c r="AC25" s="47" t="str">
        <f t="shared" si="4"/>
        <v/>
      </c>
      <c r="AD25" s="28">
        <f t="shared" si="0"/>
        <v>99.999999620951712</v>
      </c>
      <c r="AE25" s="29" t="str">
        <f t="shared" si="5"/>
        <v xml:space="preserve"> </v>
      </c>
      <c r="AF25" s="30"/>
      <c r="AG25" s="30"/>
      <c r="AH25" s="31"/>
      <c r="AI25" s="33">
        <v>0.57840001583099365</v>
      </c>
      <c r="AJ25" s="33">
        <v>12</v>
      </c>
    </row>
    <row r="26" spans="1:36" ht="15.75" customHeight="1" x14ac:dyDescent="0.25">
      <c r="A26" s="34">
        <v>15</v>
      </c>
      <c r="B26" s="35">
        <v>96.367996215820313</v>
      </c>
      <c r="C26" s="35">
        <v>2.003000020980835</v>
      </c>
      <c r="D26" s="35">
        <v>0.6119999885559082</v>
      </c>
      <c r="E26" s="35">
        <v>9.4999998807907104E-2</v>
      </c>
      <c r="F26" s="35">
        <v>9.2000000178813934E-2</v>
      </c>
      <c r="G26" s="35">
        <v>1.0000000474974513E-3</v>
      </c>
      <c r="H26" s="35">
        <v>1.8999999389052391E-2</v>
      </c>
      <c r="I26" s="35">
        <v>1.4000000432133675E-2</v>
      </c>
      <c r="J26" s="35">
        <v>1.3000000268220901E-2</v>
      </c>
      <c r="K26" s="35">
        <v>9.9999997764825821E-3</v>
      </c>
      <c r="L26" s="35">
        <v>0.62300002574920654</v>
      </c>
      <c r="M26" s="35">
        <v>0.15000000596046448</v>
      </c>
      <c r="N26" s="36">
        <v>0.696399986743927</v>
      </c>
      <c r="O26" s="40">
        <v>8166</v>
      </c>
      <c r="P26" s="41">
        <v>34.189998626708984</v>
      </c>
      <c r="Q26" s="39">
        <f t="shared" si="1"/>
        <v>9.4972218407524949</v>
      </c>
      <c r="R26" s="40">
        <v>9057</v>
      </c>
      <c r="S26" s="41">
        <v>37.930000305175781</v>
      </c>
      <c r="T26" s="20">
        <f t="shared" si="2"/>
        <v>10.536111195882162</v>
      </c>
      <c r="U26" s="42">
        <v>11912</v>
      </c>
      <c r="V26" s="41">
        <v>49.880001068115234</v>
      </c>
      <c r="W26" s="39">
        <f t="shared" si="3"/>
        <v>13.855555852254231</v>
      </c>
      <c r="X26" s="43">
        <v>-20.899999618530273</v>
      </c>
      <c r="Y26" s="44"/>
      <c r="Z26" s="45"/>
      <c r="AA26" s="45"/>
      <c r="AB26" s="46"/>
      <c r="AC26" s="47" t="str">
        <f t="shared" si="4"/>
        <v/>
      </c>
      <c r="AD26" s="28">
        <f t="shared" si="0"/>
        <v>99.999996255966835</v>
      </c>
      <c r="AE26" s="29" t="str">
        <f t="shared" si="5"/>
        <v xml:space="preserve"> </v>
      </c>
      <c r="AF26" s="30"/>
      <c r="AG26" s="30"/>
      <c r="AH26" s="31"/>
      <c r="AI26" s="33">
        <v>0.57819998264312744</v>
      </c>
      <c r="AJ26" s="33">
        <v>12</v>
      </c>
    </row>
    <row r="27" spans="1:36" ht="15.75" customHeight="1" x14ac:dyDescent="0.25">
      <c r="A27" s="34">
        <v>16</v>
      </c>
      <c r="B27" s="35">
        <v>96.38800048828125</v>
      </c>
      <c r="C27" s="35">
        <v>1.9930000305175781</v>
      </c>
      <c r="D27" s="35">
        <v>0.6119999885559082</v>
      </c>
      <c r="E27" s="35">
        <v>9.7000002861022949E-2</v>
      </c>
      <c r="F27" s="35">
        <v>9.0999998152256012E-2</v>
      </c>
      <c r="G27" s="35">
        <v>2.0000000949949026E-3</v>
      </c>
      <c r="H27" s="35">
        <v>1.7999999225139618E-2</v>
      </c>
      <c r="I27" s="35">
        <v>1.3000000268220901E-2</v>
      </c>
      <c r="J27" s="35">
        <v>1.0999999940395355E-2</v>
      </c>
      <c r="K27" s="35">
        <v>8.999999612569809E-3</v>
      </c>
      <c r="L27" s="35">
        <v>0.61500000953674316</v>
      </c>
      <c r="M27" s="35">
        <v>0.15099999308586121</v>
      </c>
      <c r="N27" s="36">
        <v>0.69620001316070557</v>
      </c>
      <c r="O27" s="40">
        <v>8166</v>
      </c>
      <c r="P27" s="41">
        <v>34.189998626708984</v>
      </c>
      <c r="Q27" s="39">
        <f t="shared" si="1"/>
        <v>9.4972218407524949</v>
      </c>
      <c r="R27" s="40">
        <v>9056</v>
      </c>
      <c r="S27" s="41">
        <v>37.930000305175781</v>
      </c>
      <c r="T27" s="20">
        <f t="shared" si="2"/>
        <v>10.536111195882162</v>
      </c>
      <c r="U27" s="42">
        <v>11913</v>
      </c>
      <c r="V27" s="41">
        <v>49.880001068115234</v>
      </c>
      <c r="W27" s="39">
        <f t="shared" si="3"/>
        <v>13.855555852254231</v>
      </c>
      <c r="X27" s="43">
        <v>-20.700000762939453</v>
      </c>
      <c r="Y27" s="44"/>
      <c r="Z27" s="45"/>
      <c r="AA27" s="45"/>
      <c r="AB27" s="46"/>
      <c r="AC27" s="47" t="str">
        <f t="shared" si="4"/>
        <v/>
      </c>
      <c r="AD27" s="28">
        <f t="shared" si="0"/>
        <v>100.00000051013194</v>
      </c>
      <c r="AE27" s="29" t="str">
        <f t="shared" si="5"/>
        <v xml:space="preserve"> </v>
      </c>
      <c r="AF27" s="30"/>
      <c r="AG27" s="30"/>
      <c r="AH27" s="31"/>
      <c r="AI27" s="33">
        <v>0.57810002565383911</v>
      </c>
      <c r="AJ27" s="33">
        <v>12</v>
      </c>
    </row>
    <row r="28" spans="1:36" ht="15.75" customHeight="1" x14ac:dyDescent="0.25">
      <c r="A28" s="34">
        <v>17</v>
      </c>
      <c r="B28" s="35">
        <v>96.518997192382812</v>
      </c>
      <c r="C28" s="35">
        <v>1.9329999685287476</v>
      </c>
      <c r="D28" s="35">
        <v>0.5910000205039978</v>
      </c>
      <c r="E28" s="35">
        <v>9.3000002205371857E-2</v>
      </c>
      <c r="F28" s="35">
        <v>8.9000001549720764E-2</v>
      </c>
      <c r="G28" s="35">
        <v>1.0000000474974513E-3</v>
      </c>
      <c r="H28" s="35">
        <v>1.6000000759959221E-2</v>
      </c>
      <c r="I28" s="35">
        <v>1.2000000104308128E-2</v>
      </c>
      <c r="J28" s="35">
        <v>1.3000000268220901E-2</v>
      </c>
      <c r="K28" s="35">
        <v>9.9999997764825821E-3</v>
      </c>
      <c r="L28" s="35">
        <v>0.57999998331069946</v>
      </c>
      <c r="M28" s="35">
        <v>0.14300000667572021</v>
      </c>
      <c r="N28" s="36">
        <v>0.69520002603530884</v>
      </c>
      <c r="O28" s="40">
        <v>8162</v>
      </c>
      <c r="P28" s="41">
        <v>34.169998168945313</v>
      </c>
      <c r="Q28" s="39">
        <f t="shared" si="1"/>
        <v>9.4916661580403652</v>
      </c>
      <c r="R28" s="40">
        <v>9052</v>
      </c>
      <c r="S28" s="41">
        <v>37.909999847412109</v>
      </c>
      <c r="T28" s="20">
        <f t="shared" si="2"/>
        <v>10.530555513170031</v>
      </c>
      <c r="U28" s="42">
        <v>11915</v>
      </c>
      <c r="V28" s="41">
        <v>49.889999389648438</v>
      </c>
      <c r="W28" s="39">
        <f t="shared" si="3"/>
        <v>13.858333163791233</v>
      </c>
      <c r="X28" s="43">
        <v>-20.700000762939453</v>
      </c>
      <c r="Y28" s="44"/>
      <c r="Z28" s="45"/>
      <c r="AA28" s="45"/>
      <c r="AB28" s="46"/>
      <c r="AC28" s="47" t="str">
        <f t="shared" si="4"/>
        <v/>
      </c>
      <c r="AD28" s="28">
        <f t="shared" si="0"/>
        <v>99.999997176113538</v>
      </c>
      <c r="AE28" s="29" t="str">
        <f t="shared" si="5"/>
        <v xml:space="preserve"> </v>
      </c>
      <c r="AF28" s="30"/>
      <c r="AG28" s="30"/>
      <c r="AH28" s="31"/>
      <c r="AI28" s="33">
        <v>0.57719999551773071</v>
      </c>
      <c r="AJ28" s="33">
        <v>13</v>
      </c>
    </row>
    <row r="29" spans="1:36" ht="15.75" customHeight="1" x14ac:dyDescent="0.25">
      <c r="A29" s="34">
        <v>18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40">
        <v>8162</v>
      </c>
      <c r="P29" s="41">
        <v>34.169998168945313</v>
      </c>
      <c r="Q29" s="39">
        <f t="shared" si="1"/>
        <v>9.4916661580403652</v>
      </c>
      <c r="R29" s="40">
        <v>9052</v>
      </c>
      <c r="S29" s="41">
        <v>37.909999847412109</v>
      </c>
      <c r="T29" s="20">
        <f t="shared" si="2"/>
        <v>10.530555513170031</v>
      </c>
      <c r="U29" s="42"/>
      <c r="V29" s="41"/>
      <c r="W29" s="39" t="str">
        <f t="shared" si="3"/>
        <v/>
      </c>
      <c r="X29" s="43"/>
      <c r="Y29" s="44"/>
      <c r="Z29" s="45"/>
      <c r="AA29" s="45"/>
      <c r="AB29" s="46"/>
      <c r="AC29" s="47" t="str">
        <f t="shared" si="4"/>
        <v/>
      </c>
      <c r="AD29" s="28">
        <f t="shared" si="0"/>
        <v>0</v>
      </c>
      <c r="AE29" s="29" t="str">
        <f t="shared" si="5"/>
        <v xml:space="preserve"> </v>
      </c>
      <c r="AF29" s="30"/>
      <c r="AG29" s="30"/>
      <c r="AH29" s="31"/>
      <c r="AI29" s="33"/>
      <c r="AJ29" s="33"/>
    </row>
    <row r="30" spans="1:36" ht="15.75" customHeight="1" x14ac:dyDescent="0.25">
      <c r="A30" s="34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40">
        <v>8162</v>
      </c>
      <c r="P30" s="41">
        <v>34.169998168945313</v>
      </c>
      <c r="Q30" s="39">
        <f t="shared" si="1"/>
        <v>9.4916661580403652</v>
      </c>
      <c r="R30" s="40">
        <v>9052</v>
      </c>
      <c r="S30" s="41">
        <v>37.909999847412109</v>
      </c>
      <c r="T30" s="20">
        <f t="shared" si="2"/>
        <v>10.530555513170031</v>
      </c>
      <c r="U30" s="42"/>
      <c r="V30" s="41"/>
      <c r="W30" s="39" t="str">
        <f t="shared" si="3"/>
        <v/>
      </c>
      <c r="X30" s="43"/>
      <c r="Y30" s="44"/>
      <c r="Z30" s="45"/>
      <c r="AA30" s="45"/>
      <c r="AB30" s="46"/>
      <c r="AC30" s="47" t="str">
        <f t="shared" si="4"/>
        <v/>
      </c>
      <c r="AD30" s="28">
        <f t="shared" si="0"/>
        <v>0</v>
      </c>
      <c r="AE30" s="29" t="str">
        <f t="shared" si="5"/>
        <v xml:space="preserve"> </v>
      </c>
      <c r="AF30" s="30"/>
      <c r="AG30" s="30"/>
      <c r="AH30" s="31"/>
      <c r="AI30" s="33"/>
      <c r="AJ30" s="33"/>
    </row>
    <row r="31" spans="1:36" ht="15.75" customHeight="1" x14ac:dyDescent="0.25">
      <c r="A31" s="34">
        <v>20</v>
      </c>
      <c r="B31" s="35">
        <v>96.461997985839844</v>
      </c>
      <c r="C31" s="35">
        <v>1.9479999542236328</v>
      </c>
      <c r="D31" s="35">
        <v>0.59200000762939453</v>
      </c>
      <c r="E31" s="35">
        <v>9.2000000178813934E-2</v>
      </c>
      <c r="F31" s="35">
        <v>8.6999997496604919E-2</v>
      </c>
      <c r="G31" s="35">
        <v>0</v>
      </c>
      <c r="H31" s="35">
        <v>1.6000000759959221E-2</v>
      </c>
      <c r="I31" s="35">
        <v>1.2000000104308128E-2</v>
      </c>
      <c r="J31" s="35">
        <v>1.2000000104308128E-2</v>
      </c>
      <c r="K31" s="35">
        <v>7.0000002160668373E-3</v>
      </c>
      <c r="L31" s="35">
        <v>0.62800002098083496</v>
      </c>
      <c r="M31" s="35">
        <v>0.14399999380111694</v>
      </c>
      <c r="N31" s="36">
        <v>0.69550001621246338</v>
      </c>
      <c r="O31" s="40">
        <v>8158</v>
      </c>
      <c r="P31" s="41">
        <v>34.159999847412109</v>
      </c>
      <c r="Q31" s="39">
        <f t="shared" si="1"/>
        <v>9.4888888465033627</v>
      </c>
      <c r="R31" s="40">
        <v>9048</v>
      </c>
      <c r="S31" s="41">
        <v>37.889999389648438</v>
      </c>
      <c r="T31" s="20">
        <f t="shared" si="2"/>
        <v>10.524999830457899</v>
      </c>
      <c r="U31" s="42">
        <v>11908</v>
      </c>
      <c r="V31" s="41">
        <v>49.860000610351563</v>
      </c>
      <c r="W31" s="39">
        <f t="shared" si="3"/>
        <v>13.850000169542101</v>
      </c>
      <c r="X31" s="43">
        <v>-20.600000381469727</v>
      </c>
      <c r="Y31" s="44"/>
      <c r="Z31" s="45"/>
      <c r="AA31" s="45"/>
      <c r="AB31" s="46"/>
      <c r="AC31" s="47" t="str">
        <f t="shared" si="4"/>
        <v/>
      </c>
      <c r="AD31" s="28">
        <f t="shared" si="0"/>
        <v>99.999997961334884</v>
      </c>
      <c r="AE31" s="29" t="str">
        <f t="shared" si="5"/>
        <v xml:space="preserve"> </v>
      </c>
      <c r="AF31" s="30"/>
      <c r="AG31" s="30"/>
      <c r="AH31" s="31"/>
      <c r="AI31" s="33">
        <v>0.57740002870559692</v>
      </c>
      <c r="AJ31" s="33">
        <v>12</v>
      </c>
    </row>
    <row r="32" spans="1:36" ht="15.75" customHeight="1" x14ac:dyDescent="0.25">
      <c r="A32" s="34">
        <v>21</v>
      </c>
      <c r="B32" s="35">
        <v>96.427001953125</v>
      </c>
      <c r="C32" s="35">
        <v>1.9190000295639038</v>
      </c>
      <c r="D32" s="35">
        <v>0.57899999618530273</v>
      </c>
      <c r="E32" s="35">
        <v>9.2000000178813934E-2</v>
      </c>
      <c r="F32" s="35">
        <v>8.7999999523162842E-2</v>
      </c>
      <c r="G32" s="35">
        <v>2.0000000949949026E-3</v>
      </c>
      <c r="H32" s="35">
        <v>1.7000000923871994E-2</v>
      </c>
      <c r="I32" s="35">
        <v>8.999999612569809E-3</v>
      </c>
      <c r="J32" s="35">
        <v>1.4999999664723873E-2</v>
      </c>
      <c r="K32" s="35">
        <v>9.9999997764825821E-3</v>
      </c>
      <c r="L32" s="35">
        <v>0.70300000905990601</v>
      </c>
      <c r="M32" s="35">
        <v>0.13899999856948853</v>
      </c>
      <c r="N32" s="36">
        <v>0.69550001621246338</v>
      </c>
      <c r="O32" s="40">
        <v>8147</v>
      </c>
      <c r="P32" s="41">
        <v>34.110000610351563</v>
      </c>
      <c r="Q32" s="39">
        <f t="shared" si="1"/>
        <v>9.4750001695421009</v>
      </c>
      <c r="R32" s="40">
        <v>9037</v>
      </c>
      <c r="S32" s="41">
        <v>37.840000152587891</v>
      </c>
      <c r="T32" s="20">
        <f t="shared" si="2"/>
        <v>10.511111153496635</v>
      </c>
      <c r="U32" s="42">
        <v>11893</v>
      </c>
      <c r="V32" s="41">
        <v>49.799999237060547</v>
      </c>
      <c r="W32" s="39">
        <f t="shared" si="3"/>
        <v>13.833333121405706</v>
      </c>
      <c r="X32" s="43">
        <v>-19.399999618530273</v>
      </c>
      <c r="Y32" s="44"/>
      <c r="Z32" s="45"/>
      <c r="AA32" s="45"/>
      <c r="AB32" s="46"/>
      <c r="AC32" s="47" t="str">
        <f t="shared" si="4"/>
        <v/>
      </c>
      <c r="AD32" s="28">
        <f t="shared" si="0"/>
        <v>100.00000198627822</v>
      </c>
      <c r="AE32" s="29" t="str">
        <f t="shared" si="5"/>
        <v xml:space="preserve"> </v>
      </c>
      <c r="AF32" s="30"/>
      <c r="AG32" s="30"/>
      <c r="AH32" s="31"/>
      <c r="AI32" s="33">
        <v>0.57740002870559692</v>
      </c>
      <c r="AJ32" s="33">
        <v>12</v>
      </c>
    </row>
    <row r="33" spans="1:36" ht="15.75" customHeight="1" x14ac:dyDescent="0.25">
      <c r="A33" s="34">
        <v>22</v>
      </c>
      <c r="B33" s="35">
        <v>96.763999938964844</v>
      </c>
      <c r="C33" s="35">
        <v>1.7250000238418579</v>
      </c>
      <c r="D33" s="35">
        <v>0.49500000476837158</v>
      </c>
      <c r="E33" s="35">
        <v>7.8000001609325409E-2</v>
      </c>
      <c r="F33" s="35">
        <v>7.4000000953674316E-2</v>
      </c>
      <c r="G33" s="35">
        <v>0</v>
      </c>
      <c r="H33" s="35">
        <v>1.4000000432133675E-2</v>
      </c>
      <c r="I33" s="35">
        <v>8.999999612569809E-3</v>
      </c>
      <c r="J33" s="35">
        <v>9.9999997764825821E-3</v>
      </c>
      <c r="K33" s="35">
        <v>7.0000002160668373E-3</v>
      </c>
      <c r="L33" s="35">
        <v>0.70300000905990601</v>
      </c>
      <c r="M33" s="35">
        <v>0.12099999934434891</v>
      </c>
      <c r="N33" s="36">
        <v>0.69249999523162842</v>
      </c>
      <c r="O33" s="40">
        <v>8120</v>
      </c>
      <c r="P33" s="41">
        <v>34</v>
      </c>
      <c r="Q33" s="39">
        <f t="shared" si="1"/>
        <v>9.4444444444444446</v>
      </c>
      <c r="R33" s="40">
        <v>9007</v>
      </c>
      <c r="S33" s="41">
        <v>37.720001220703125</v>
      </c>
      <c r="T33" s="20">
        <f t="shared" si="2"/>
        <v>10.477778116861979</v>
      </c>
      <c r="U33" s="42">
        <v>11880</v>
      </c>
      <c r="V33" s="41">
        <v>49.75</v>
      </c>
      <c r="W33" s="39">
        <f t="shared" si="3"/>
        <v>13.819444444444445</v>
      </c>
      <c r="X33" s="43">
        <v>-20.299999237060547</v>
      </c>
      <c r="Y33" s="44"/>
      <c r="Z33" s="45"/>
      <c r="AA33" s="45"/>
      <c r="AB33" s="46"/>
      <c r="AC33" s="47" t="str">
        <f t="shared" si="4"/>
        <v/>
      </c>
      <c r="AD33" s="28">
        <f t="shared" si="0"/>
        <v>99.999999978579581</v>
      </c>
      <c r="AE33" s="29" t="str">
        <f t="shared" si="5"/>
        <v xml:space="preserve"> </v>
      </c>
      <c r="AF33" s="30"/>
      <c r="AG33" s="30"/>
      <c r="AH33" s="31"/>
      <c r="AI33" s="33">
        <v>0.57489997148513794</v>
      </c>
      <c r="AJ33" s="33">
        <v>12</v>
      </c>
    </row>
    <row r="34" spans="1:36" ht="15.75" customHeight="1" x14ac:dyDescent="0.25">
      <c r="A34" s="34">
        <v>23</v>
      </c>
      <c r="B34" s="35">
        <v>96.709999084472656</v>
      </c>
      <c r="C34" s="35">
        <v>1.7230000495910645</v>
      </c>
      <c r="D34" s="35">
        <v>0.49700000882148743</v>
      </c>
      <c r="E34" s="35">
        <v>7.8000001609325409E-2</v>
      </c>
      <c r="F34" s="35">
        <v>7.5000002980232239E-2</v>
      </c>
      <c r="G34" s="35">
        <v>2.0000000949949026E-3</v>
      </c>
      <c r="H34" s="35">
        <v>1.4000000432133675E-2</v>
      </c>
      <c r="I34" s="35">
        <v>8.999999612569809E-3</v>
      </c>
      <c r="J34" s="35">
        <v>1.2000000104308128E-2</v>
      </c>
      <c r="K34" s="35">
        <v>1.4999999664723873E-2</v>
      </c>
      <c r="L34" s="35">
        <v>0.74299997091293335</v>
      </c>
      <c r="M34" s="35">
        <v>0.12200000137090683</v>
      </c>
      <c r="N34" s="36">
        <v>0.69279998540878296</v>
      </c>
      <c r="O34" s="40">
        <v>8118</v>
      </c>
      <c r="P34" s="41">
        <v>33.990001678466797</v>
      </c>
      <c r="Q34" s="39">
        <f t="shared" si="1"/>
        <v>9.441667132907444</v>
      </c>
      <c r="R34" s="40">
        <v>9005</v>
      </c>
      <c r="S34" s="41">
        <v>37.709999084472656</v>
      </c>
      <c r="T34" s="20">
        <f t="shared" si="2"/>
        <v>10.47499974568685</v>
      </c>
      <c r="U34" s="42">
        <v>11873</v>
      </c>
      <c r="V34" s="41">
        <v>49.720001220703125</v>
      </c>
      <c r="W34" s="39">
        <f t="shared" si="3"/>
        <v>13.811111450195313</v>
      </c>
      <c r="X34" s="43">
        <v>-20.200000762939453</v>
      </c>
      <c r="Y34" s="44"/>
      <c r="Z34" s="45"/>
      <c r="AA34" s="45"/>
      <c r="AB34" s="46"/>
      <c r="AC34" s="47" t="str">
        <f t="shared" si="4"/>
        <v/>
      </c>
      <c r="AD34" s="28">
        <f t="shared" si="0"/>
        <v>99.999999119667336</v>
      </c>
      <c r="AE34" s="29" t="str">
        <f t="shared" si="5"/>
        <v xml:space="preserve"> </v>
      </c>
      <c r="AF34" s="30"/>
      <c r="AG34" s="30"/>
      <c r="AH34" s="31"/>
      <c r="AI34" s="33">
        <v>0.57520002126693726</v>
      </c>
      <c r="AJ34" s="33">
        <v>12</v>
      </c>
    </row>
    <row r="35" spans="1:36" ht="15.75" customHeight="1" x14ac:dyDescent="0.25">
      <c r="A35" s="34">
        <v>24</v>
      </c>
      <c r="B35" s="35">
        <v>96.463996887207031</v>
      </c>
      <c r="C35" s="35">
        <v>1.9539999961853027</v>
      </c>
      <c r="D35" s="35">
        <v>0.58899998664855957</v>
      </c>
      <c r="E35" s="35">
        <v>9.0000003576278687E-2</v>
      </c>
      <c r="F35" s="35">
        <v>8.6000002920627594E-2</v>
      </c>
      <c r="G35" s="35">
        <v>2.0000000949949026E-3</v>
      </c>
      <c r="H35" s="35">
        <v>1.9999999552965164E-2</v>
      </c>
      <c r="I35" s="35">
        <v>1.0999999940395355E-2</v>
      </c>
      <c r="J35" s="35">
        <v>9.9999997764825821E-3</v>
      </c>
      <c r="K35" s="35">
        <v>1.2000000104308128E-2</v>
      </c>
      <c r="L35" s="35">
        <v>0.61599999666213989</v>
      </c>
      <c r="M35" s="35">
        <v>0.14599999785423279</v>
      </c>
      <c r="N35" s="36">
        <v>0.69550001621246338</v>
      </c>
      <c r="O35" s="40">
        <v>8159</v>
      </c>
      <c r="P35" s="41">
        <v>34.159999847412109</v>
      </c>
      <c r="Q35" s="39">
        <f t="shared" si="1"/>
        <v>9.4888888465033627</v>
      </c>
      <c r="R35" s="40">
        <v>9049</v>
      </c>
      <c r="S35" s="41">
        <v>37.889999389648438</v>
      </c>
      <c r="T35" s="20">
        <f t="shared" si="2"/>
        <v>10.524999830457899</v>
      </c>
      <c r="U35" s="42">
        <v>11908</v>
      </c>
      <c r="V35" s="41">
        <v>49.860000610351563</v>
      </c>
      <c r="W35" s="39">
        <f t="shared" si="3"/>
        <v>13.850000169542101</v>
      </c>
      <c r="X35" s="43">
        <v>-20</v>
      </c>
      <c r="Y35" s="44"/>
      <c r="Z35" s="45" t="s">
        <v>90</v>
      </c>
      <c r="AA35" s="45" t="s">
        <v>90</v>
      </c>
      <c r="AB35" s="45" t="s">
        <v>90</v>
      </c>
      <c r="AC35" s="47" t="str">
        <f t="shared" si="4"/>
        <v/>
      </c>
      <c r="AD35" s="28">
        <f t="shared" si="0"/>
        <v>99.999996870523319</v>
      </c>
      <c r="AE35" s="29" t="str">
        <f t="shared" si="5"/>
        <v xml:space="preserve"> </v>
      </c>
      <c r="AF35" s="30"/>
      <c r="AG35" s="30"/>
      <c r="AH35" s="31"/>
      <c r="AI35" s="33">
        <v>0.57740002870559692</v>
      </c>
      <c r="AJ35" s="33">
        <v>11</v>
      </c>
    </row>
    <row r="36" spans="1:36" ht="15.75" customHeight="1" x14ac:dyDescent="0.25">
      <c r="A36" s="34">
        <v>25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40">
        <v>8159</v>
      </c>
      <c r="P36" s="41">
        <v>34.159999847412109</v>
      </c>
      <c r="Q36" s="39">
        <f t="shared" si="1"/>
        <v>9.4888888465033627</v>
      </c>
      <c r="R36" s="40">
        <v>9049</v>
      </c>
      <c r="S36" s="41">
        <v>37.889999389648438</v>
      </c>
      <c r="T36" s="20">
        <f t="shared" si="2"/>
        <v>10.524999830457899</v>
      </c>
      <c r="U36" s="42"/>
      <c r="V36" s="41"/>
      <c r="W36" s="39" t="str">
        <f t="shared" si="3"/>
        <v/>
      </c>
      <c r="X36" s="43"/>
      <c r="Y36" s="44"/>
      <c r="Z36" s="45"/>
      <c r="AA36" s="45"/>
      <c r="AB36" s="46"/>
      <c r="AC36" s="47" t="str">
        <f t="shared" si="4"/>
        <v/>
      </c>
      <c r="AD36" s="28">
        <f t="shared" si="0"/>
        <v>0</v>
      </c>
      <c r="AE36" s="29" t="str">
        <f>IF(AD36=100,"ОК"," ")</f>
        <v xml:space="preserve"> </v>
      </c>
      <c r="AF36" s="30"/>
      <c r="AG36" s="30"/>
      <c r="AH36" s="31"/>
      <c r="AI36" s="33"/>
      <c r="AJ36" s="33"/>
    </row>
    <row r="37" spans="1:36" ht="15.75" customHeight="1" x14ac:dyDescent="0.25">
      <c r="A37" s="34">
        <v>26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40">
        <v>8159</v>
      </c>
      <c r="P37" s="41">
        <v>34.159999847412109</v>
      </c>
      <c r="Q37" s="39">
        <f t="shared" si="1"/>
        <v>9.4888888465033627</v>
      </c>
      <c r="R37" s="40">
        <v>9049</v>
      </c>
      <c r="S37" s="41">
        <v>37.889999389648438</v>
      </c>
      <c r="T37" s="20">
        <f t="shared" si="2"/>
        <v>10.524999830457899</v>
      </c>
      <c r="U37" s="42"/>
      <c r="V37" s="41"/>
      <c r="W37" s="39" t="str">
        <f t="shared" si="3"/>
        <v/>
      </c>
      <c r="X37" s="43"/>
      <c r="Y37" s="44"/>
      <c r="Z37" s="45"/>
      <c r="AA37" s="45"/>
      <c r="AB37" s="46"/>
      <c r="AC37" s="47" t="str">
        <f t="shared" si="4"/>
        <v/>
      </c>
      <c r="AD37" s="28">
        <f t="shared" si="0"/>
        <v>0</v>
      </c>
      <c r="AE37" s="29" t="str">
        <f t="shared" si="5"/>
        <v xml:space="preserve"> </v>
      </c>
      <c r="AF37" s="30"/>
      <c r="AG37" s="30"/>
      <c r="AH37" s="31"/>
      <c r="AI37" s="33"/>
      <c r="AJ37" s="33"/>
    </row>
    <row r="38" spans="1:36" ht="15.75" customHeight="1" x14ac:dyDescent="0.25">
      <c r="A38" s="34">
        <v>27</v>
      </c>
      <c r="B38" s="35">
        <v>96.396003723144531</v>
      </c>
      <c r="C38" s="35">
        <v>1.9809999465942383</v>
      </c>
      <c r="D38" s="35">
        <v>0.60600000619888306</v>
      </c>
      <c r="E38" s="35">
        <v>9.6000000834465027E-2</v>
      </c>
      <c r="F38" s="35">
        <v>9.3000002205371857E-2</v>
      </c>
      <c r="G38" s="35">
        <v>0</v>
      </c>
      <c r="H38" s="35">
        <v>1.7999999225139618E-2</v>
      </c>
      <c r="I38" s="35">
        <v>1.0999999940395355E-2</v>
      </c>
      <c r="J38" s="35">
        <v>1.2000000104308128E-2</v>
      </c>
      <c r="K38" s="35">
        <v>1.4999999664723873E-2</v>
      </c>
      <c r="L38" s="35">
        <v>0.62599998712539673</v>
      </c>
      <c r="M38" s="35">
        <v>0.14599999785423279</v>
      </c>
      <c r="N38" s="36">
        <v>0.69609999656677246</v>
      </c>
      <c r="O38" s="40">
        <v>8163</v>
      </c>
      <c r="P38" s="41">
        <v>34.180000305175781</v>
      </c>
      <c r="Q38" s="39">
        <f t="shared" si="1"/>
        <v>9.4944445292154942</v>
      </c>
      <c r="R38" s="40">
        <v>9054</v>
      </c>
      <c r="S38" s="41">
        <v>37.919998168945313</v>
      </c>
      <c r="T38" s="20">
        <f t="shared" si="2"/>
        <v>10.533332824707031</v>
      </c>
      <c r="U38" s="42">
        <v>11911</v>
      </c>
      <c r="V38" s="41">
        <v>49.869998931884766</v>
      </c>
      <c r="W38" s="39">
        <f t="shared" si="3"/>
        <v>13.852777481079102</v>
      </c>
      <c r="X38" s="43">
        <v>-20.100000381469727</v>
      </c>
      <c r="Y38" s="44"/>
      <c r="Z38" s="45"/>
      <c r="AA38" s="45"/>
      <c r="AB38" s="46"/>
      <c r="AC38" s="47" t="str">
        <f t="shared" si="4"/>
        <v/>
      </c>
      <c r="AD38" s="28">
        <f t="shared" si="0"/>
        <v>100.00000366289169</v>
      </c>
      <c r="AE38" s="29" t="str">
        <f t="shared" si="5"/>
        <v xml:space="preserve"> </v>
      </c>
      <c r="AF38" s="30"/>
      <c r="AG38" s="30"/>
      <c r="AH38" s="31"/>
      <c r="AI38" s="33">
        <v>0.57800000905990601</v>
      </c>
      <c r="AJ38" s="33">
        <v>11</v>
      </c>
    </row>
    <row r="39" spans="1:36" ht="15.75" customHeight="1" x14ac:dyDescent="0.25">
      <c r="A39" s="34">
        <v>28</v>
      </c>
      <c r="B39" s="35">
        <v>96.338996887207031</v>
      </c>
      <c r="C39" s="35">
        <v>2.0799999237060547</v>
      </c>
      <c r="D39" s="35">
        <v>0.64200001955032349</v>
      </c>
      <c r="E39" s="35">
        <v>0.10100000351667404</v>
      </c>
      <c r="F39" s="35">
        <v>0.10000000149011612</v>
      </c>
      <c r="G39" s="35">
        <v>0</v>
      </c>
      <c r="H39" s="35">
        <v>1.8999999389052391E-2</v>
      </c>
      <c r="I39" s="35">
        <v>1.2000000104308128E-2</v>
      </c>
      <c r="J39" s="35">
        <v>1.4000000432133675E-2</v>
      </c>
      <c r="K39" s="35">
        <v>6.0000000521540642E-3</v>
      </c>
      <c r="L39" s="35">
        <v>0.5350000262260437</v>
      </c>
      <c r="M39" s="35">
        <v>0.15199999511241913</v>
      </c>
      <c r="N39" s="36">
        <v>0.69700002670288086</v>
      </c>
      <c r="O39" s="40">
        <v>8185</v>
      </c>
      <c r="P39" s="41">
        <v>34.270000457763672</v>
      </c>
      <c r="Q39" s="39">
        <f t="shared" si="1"/>
        <v>9.519444571601019</v>
      </c>
      <c r="R39" s="40">
        <v>9077</v>
      </c>
      <c r="S39" s="41">
        <v>38.009998321533203</v>
      </c>
      <c r="T39" s="20">
        <f t="shared" si="2"/>
        <v>10.558332867092556</v>
      </c>
      <c r="U39" s="42">
        <v>11933</v>
      </c>
      <c r="V39" s="41">
        <v>49.970001220703125</v>
      </c>
      <c r="W39" s="39">
        <f t="shared" si="3"/>
        <v>13.880555894639757</v>
      </c>
      <c r="X39" s="43">
        <v>-20.700000762939453</v>
      </c>
      <c r="Y39" s="44"/>
      <c r="Z39" s="45"/>
      <c r="AA39" s="45"/>
      <c r="AB39" s="46"/>
      <c r="AC39" s="47" t="str">
        <f t="shared" si="4"/>
        <v/>
      </c>
      <c r="AD39" s="28">
        <f t="shared" si="0"/>
        <v>99.999996856786311</v>
      </c>
      <c r="AE39" s="29" t="str">
        <f t="shared" si="5"/>
        <v xml:space="preserve"> </v>
      </c>
      <c r="AF39" s="30"/>
      <c r="AG39" s="30"/>
      <c r="AH39" s="31"/>
      <c r="AI39" s="33">
        <v>0.57870000600814819</v>
      </c>
      <c r="AJ39" s="33">
        <v>11</v>
      </c>
    </row>
    <row r="40" spans="1:36" ht="15.75" customHeight="1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40"/>
      <c r="P40" s="41"/>
      <c r="Q40" s="39" t="str">
        <f t="shared" si="1"/>
        <v/>
      </c>
      <c r="R40" s="40"/>
      <c r="S40" s="41"/>
      <c r="T40" s="20" t="str">
        <f t="shared" si="2"/>
        <v/>
      </c>
      <c r="U40" s="42"/>
      <c r="V40" s="41"/>
      <c r="W40" s="39" t="str">
        <f t="shared" si="3"/>
        <v/>
      </c>
      <c r="X40" s="43"/>
      <c r="Y40" s="44"/>
      <c r="Z40" s="45"/>
      <c r="AA40" s="45"/>
      <c r="AB40" s="46"/>
      <c r="AC40" s="47" t="str">
        <f t="shared" si="4"/>
        <v/>
      </c>
      <c r="AD40" s="28">
        <f t="shared" si="0"/>
        <v>0</v>
      </c>
      <c r="AE40" s="29" t="str">
        <f t="shared" si="5"/>
        <v xml:space="preserve"> </v>
      </c>
      <c r="AF40" s="30"/>
      <c r="AG40" s="30"/>
      <c r="AH40" s="31"/>
      <c r="AI40" s="33"/>
      <c r="AJ40" s="33"/>
    </row>
    <row r="41" spans="1:36" ht="15.75" customHeight="1" x14ac:dyDescent="0.2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0"/>
      <c r="P41" s="41"/>
      <c r="Q41" s="39" t="str">
        <f t="shared" si="1"/>
        <v/>
      </c>
      <c r="R41" s="40"/>
      <c r="S41" s="41"/>
      <c r="T41" s="20" t="str">
        <f t="shared" si="2"/>
        <v/>
      </c>
      <c r="U41" s="42"/>
      <c r="V41" s="41"/>
      <c r="W41" s="39" t="str">
        <f t="shared" si="3"/>
        <v/>
      </c>
      <c r="X41" s="43"/>
      <c r="Y41" s="44"/>
      <c r="Z41" s="45"/>
      <c r="AA41" s="45"/>
      <c r="AB41" s="46"/>
      <c r="AC41" s="47" t="str">
        <f t="shared" si="4"/>
        <v/>
      </c>
      <c r="AD41" s="28">
        <f t="shared" si="0"/>
        <v>0</v>
      </c>
      <c r="AE41" s="29" t="str">
        <f t="shared" si="5"/>
        <v xml:space="preserve"> </v>
      </c>
      <c r="AF41" s="30"/>
      <c r="AG41" s="30"/>
      <c r="AH41" s="31"/>
      <c r="AI41" s="33"/>
      <c r="AJ41" s="33"/>
    </row>
    <row r="42" spans="1:36" ht="15.7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0"/>
      <c r="P42" s="41"/>
      <c r="Q42" s="39" t="str">
        <f t="shared" si="1"/>
        <v/>
      </c>
      <c r="R42" s="40"/>
      <c r="S42" s="41"/>
      <c r="T42" s="20" t="str">
        <f t="shared" si="2"/>
        <v/>
      </c>
      <c r="U42" s="42"/>
      <c r="V42" s="41"/>
      <c r="W42" s="39" t="str">
        <f t="shared" si="3"/>
        <v/>
      </c>
      <c r="X42" s="43"/>
      <c r="Y42" s="44"/>
      <c r="Z42" s="45"/>
      <c r="AA42" s="45"/>
      <c r="AB42" s="46"/>
      <c r="AC42" s="47" t="str">
        <f t="shared" si="4"/>
        <v/>
      </c>
      <c r="AD42" s="28">
        <f t="shared" si="0"/>
        <v>0</v>
      </c>
      <c r="AE42" s="29" t="str">
        <f t="shared" si="5"/>
        <v xml:space="preserve"> </v>
      </c>
      <c r="AF42" s="30"/>
      <c r="AG42" s="30"/>
      <c r="AH42" s="31"/>
      <c r="AI42" s="33"/>
      <c r="AJ42" s="33"/>
    </row>
    <row r="43" spans="1:36" ht="15.75" customHeight="1" x14ac:dyDescent="0.25">
      <c r="A43" s="34"/>
      <c r="B43" s="4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9"/>
      <c r="N43" s="36"/>
      <c r="O43" s="40"/>
      <c r="P43" s="41"/>
      <c r="Q43" s="39" t="str">
        <f t="shared" si="1"/>
        <v/>
      </c>
      <c r="R43" s="40"/>
      <c r="S43" s="41"/>
      <c r="T43" s="20" t="str">
        <f t="shared" si="2"/>
        <v/>
      </c>
      <c r="U43" s="42"/>
      <c r="V43" s="41"/>
      <c r="W43" s="39" t="str">
        <f t="shared" si="3"/>
        <v/>
      </c>
      <c r="X43" s="43"/>
      <c r="Y43" s="44"/>
      <c r="Z43" s="45"/>
      <c r="AA43" s="45"/>
      <c r="AB43" s="46"/>
      <c r="AC43" s="47" t="str">
        <f t="shared" si="4"/>
        <v/>
      </c>
      <c r="AD43" s="28">
        <f t="shared" si="0"/>
        <v>0</v>
      </c>
      <c r="AE43" s="29" t="str">
        <f t="shared" si="5"/>
        <v xml:space="preserve"> </v>
      </c>
      <c r="AF43" s="30"/>
      <c r="AG43" s="30"/>
      <c r="AH43" s="31"/>
      <c r="AI43" s="33"/>
      <c r="AJ43" s="33"/>
    </row>
    <row r="44" spans="1:36" ht="15.75" customHeight="1" thickBot="1" x14ac:dyDescent="0.3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4"/>
      <c r="O44" s="55"/>
      <c r="P44" s="56"/>
      <c r="Q44" s="57" t="str">
        <f t="shared" si="1"/>
        <v/>
      </c>
      <c r="R44" s="55"/>
      <c r="S44" s="56"/>
      <c r="T44" s="58" t="str">
        <f t="shared" si="2"/>
        <v/>
      </c>
      <c r="U44" s="59"/>
      <c r="V44" s="60"/>
      <c r="W44" s="61" t="str">
        <f t="shared" si="3"/>
        <v/>
      </c>
      <c r="X44" s="62"/>
      <c r="Y44" s="63"/>
      <c r="Z44" s="64"/>
      <c r="AA44" s="64"/>
      <c r="AB44" s="65"/>
      <c r="AC44" s="47" t="str">
        <f t="shared" si="4"/>
        <v/>
      </c>
      <c r="AD44" s="28">
        <f t="shared" si="0"/>
        <v>0</v>
      </c>
      <c r="AE44" s="29" t="str">
        <f t="shared" si="5"/>
        <v xml:space="preserve"> </v>
      </c>
      <c r="AF44" s="30"/>
      <c r="AG44" s="30"/>
      <c r="AH44" s="31"/>
      <c r="AI44" s="33"/>
      <c r="AJ44" s="33"/>
    </row>
    <row r="45" spans="1:36" ht="15" customHeight="1" thickBot="1" x14ac:dyDescent="0.3">
      <c r="A45" s="148" t="s">
        <v>92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50"/>
      <c r="O45" s="146">
        <f>SUM(O12:O44)/COUNTIF(O12:O44,"&gt;0")</f>
        <v>8163.9285714285716</v>
      </c>
      <c r="P45" s="138">
        <f t="shared" ref="P45:Q45" si="6">SUM(P12:P44)/COUNTIF(P12:P44,"&gt;0")</f>
        <v>34.18214225769043</v>
      </c>
      <c r="Q45" s="140">
        <f t="shared" si="6"/>
        <v>9.4950395160251198</v>
      </c>
      <c r="R45" s="146">
        <f>'Додаток №800'!D14</f>
        <v>9057.2324387635999</v>
      </c>
      <c r="S45" s="138">
        <f>'Додаток №800'!C14</f>
        <v>37.920820239173466</v>
      </c>
      <c r="T45" s="170">
        <f>'Додаток №800'!E14</f>
        <v>10.533561177548185</v>
      </c>
      <c r="U45" s="66"/>
      <c r="V45" s="67"/>
      <c r="W45" s="67"/>
      <c r="X45" s="67"/>
      <c r="Y45" s="67"/>
      <c r="Z45" s="67"/>
      <c r="AA45" s="172"/>
      <c r="AB45" s="172"/>
      <c r="AC45" s="68">
        <f>SUMIF(AC12:AC44,"&gt;0",AC12:AC44)-SUMIF(AG47:AG54,"&gt;0",AG47:AG54)</f>
        <v>0</v>
      </c>
      <c r="AD45" s="28"/>
      <c r="AE45" s="29"/>
      <c r="AF45" s="31"/>
      <c r="AG45" s="31"/>
      <c r="AH45" s="31"/>
    </row>
    <row r="46" spans="1:36" ht="19.5" customHeight="1" thickBot="1" x14ac:dyDescent="0.3">
      <c r="A46" s="69"/>
      <c r="B46" s="70"/>
      <c r="C46" s="70"/>
      <c r="D46" s="70"/>
      <c r="E46" s="70"/>
      <c r="F46" s="70"/>
      <c r="G46" s="70"/>
      <c r="H46" s="143" t="s">
        <v>47</v>
      </c>
      <c r="I46" s="144"/>
      <c r="J46" s="144"/>
      <c r="K46" s="144"/>
      <c r="L46" s="144"/>
      <c r="M46" s="144"/>
      <c r="N46" s="145"/>
      <c r="O46" s="147"/>
      <c r="P46" s="139"/>
      <c r="Q46" s="141"/>
      <c r="R46" s="147"/>
      <c r="S46" s="139"/>
      <c r="T46" s="171"/>
      <c r="U46" s="66"/>
      <c r="V46" s="70"/>
      <c r="W46" s="70"/>
      <c r="X46" s="70"/>
      <c r="Y46" s="70"/>
      <c r="Z46" s="70"/>
      <c r="AA46" s="70"/>
      <c r="AB46" s="70"/>
      <c r="AC46" s="71"/>
      <c r="AE46" s="142" t="s">
        <v>48</v>
      </c>
      <c r="AF46" s="142"/>
      <c r="AG46" s="72" t="s">
        <v>49</v>
      </c>
    </row>
    <row r="47" spans="1:36" ht="18.75" customHeight="1" x14ac:dyDescent="0.25">
      <c r="AE47" s="142" t="s">
        <v>50</v>
      </c>
      <c r="AF47" s="142"/>
      <c r="AG47" s="33"/>
    </row>
    <row r="48" spans="1:36" x14ac:dyDescent="0.25">
      <c r="B48" s="73" t="s">
        <v>51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 t="s">
        <v>52</v>
      </c>
      <c r="O48" s="74"/>
      <c r="P48" s="74"/>
      <c r="Q48" s="74"/>
      <c r="R48" s="74"/>
      <c r="S48" s="74"/>
      <c r="T48" s="74"/>
      <c r="U48" s="74"/>
      <c r="V48" s="74" t="s">
        <v>53</v>
      </c>
      <c r="AE48" s="142"/>
      <c r="AF48" s="142"/>
      <c r="AG48" s="33"/>
    </row>
    <row r="49" spans="2:33" x14ac:dyDescent="0.25">
      <c r="D49" s="75"/>
      <c r="O49" s="76" t="s">
        <v>54</v>
      </c>
      <c r="P49" s="77"/>
      <c r="Q49" s="77"/>
      <c r="R49" s="76" t="s">
        <v>55</v>
      </c>
      <c r="S49" s="77"/>
      <c r="T49" s="77"/>
      <c r="U49" s="77"/>
      <c r="V49" s="76" t="s">
        <v>56</v>
      </c>
      <c r="AE49" s="142"/>
      <c r="AF49" s="142"/>
      <c r="AG49" s="33"/>
    </row>
    <row r="50" spans="2:33" x14ac:dyDescent="0.25">
      <c r="B50" s="73" t="s">
        <v>57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 t="s">
        <v>58</v>
      </c>
      <c r="O50" s="74"/>
      <c r="P50" s="74"/>
      <c r="Q50" s="74"/>
      <c r="R50" s="74"/>
      <c r="S50" s="74"/>
      <c r="T50" s="74"/>
      <c r="U50" s="74"/>
      <c r="V50" s="74" t="str">
        <f>V48</f>
        <v>01.03.2017</v>
      </c>
      <c r="AE50" s="142"/>
      <c r="AF50" s="142"/>
      <c r="AG50" s="33"/>
    </row>
    <row r="51" spans="2:33" x14ac:dyDescent="0.25">
      <c r="E51" s="75"/>
      <c r="O51" s="76" t="s">
        <v>54</v>
      </c>
      <c r="P51" s="77"/>
      <c r="Q51" s="77"/>
      <c r="R51" s="76" t="s">
        <v>55</v>
      </c>
      <c r="S51" s="77"/>
      <c r="T51" s="77"/>
      <c r="U51" s="77"/>
      <c r="V51" s="76" t="s">
        <v>56</v>
      </c>
      <c r="AE51" s="142"/>
      <c r="AF51" s="142"/>
      <c r="AG51" s="33"/>
    </row>
    <row r="52" spans="2:33" x14ac:dyDescent="0.25">
      <c r="B52" s="7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AE52" s="142"/>
      <c r="AF52" s="142"/>
      <c r="AG52" s="33"/>
    </row>
    <row r="53" spans="2:33" x14ac:dyDescent="0.25">
      <c r="E53" s="75"/>
      <c r="O53" s="76"/>
      <c r="P53" s="77"/>
      <c r="Q53" s="77"/>
      <c r="R53" s="76"/>
      <c r="S53" s="77"/>
      <c r="T53" s="77"/>
      <c r="U53" s="77"/>
      <c r="V53" s="76"/>
      <c r="AE53" s="142"/>
      <c r="AF53" s="142"/>
      <c r="AG53" s="33"/>
    </row>
    <row r="54" spans="2:33" x14ac:dyDescent="0.25">
      <c r="AE54" s="142"/>
      <c r="AF54" s="142"/>
      <c r="AG54" s="33"/>
    </row>
  </sheetData>
  <sheetProtection formatCells="0" formatColumns="0" formatRows="0"/>
  <mergeCells count="54">
    <mergeCell ref="F10:F11"/>
    <mergeCell ref="S10:S11"/>
    <mergeCell ref="G10:G11"/>
    <mergeCell ref="H10:H11"/>
    <mergeCell ref="I10:I11"/>
    <mergeCell ref="J10:J11"/>
    <mergeCell ref="K10:K11"/>
    <mergeCell ref="K1:W1"/>
    <mergeCell ref="Z1:AB1"/>
    <mergeCell ref="K3:W3"/>
    <mergeCell ref="K4:W4"/>
    <mergeCell ref="K5:W5"/>
    <mergeCell ref="AA8:AA11"/>
    <mergeCell ref="AB8:AB11"/>
    <mergeCell ref="AC8:AC11"/>
    <mergeCell ref="R45:R46"/>
    <mergeCell ref="S45:S46"/>
    <mergeCell ref="T45:T46"/>
    <mergeCell ref="AA45:AB45"/>
    <mergeCell ref="N8:W8"/>
    <mergeCell ref="X8:X11"/>
    <mergeCell ref="Y8:Y11"/>
    <mergeCell ref="T10:T11"/>
    <mergeCell ref="U10:U11"/>
    <mergeCell ref="V10:V11"/>
    <mergeCell ref="W10:W11"/>
    <mergeCell ref="Z8:Z11"/>
    <mergeCell ref="H46:N46"/>
    <mergeCell ref="O45:O46"/>
    <mergeCell ref="A45:N45"/>
    <mergeCell ref="Q10:Q11"/>
    <mergeCell ref="R10:R11"/>
    <mergeCell ref="L10:L11"/>
    <mergeCell ref="N9:N11"/>
    <mergeCell ref="M10:M11"/>
    <mergeCell ref="O10:O11"/>
    <mergeCell ref="P10:P11"/>
    <mergeCell ref="A8:A11"/>
    <mergeCell ref="B8:M9"/>
    <mergeCell ref="B10:B11"/>
    <mergeCell ref="C10:C11"/>
    <mergeCell ref="D10:D11"/>
    <mergeCell ref="E10:E11"/>
    <mergeCell ref="P45:P46"/>
    <mergeCell ref="Q45:Q46"/>
    <mergeCell ref="AE53:AF53"/>
    <mergeCell ref="AE54:AF54"/>
    <mergeCell ref="AE47:AF47"/>
    <mergeCell ref="AE48:AF48"/>
    <mergeCell ref="AE49:AF49"/>
    <mergeCell ref="AE50:AF50"/>
    <mergeCell ref="AE51:AF51"/>
    <mergeCell ref="AE52:AF52"/>
    <mergeCell ref="AE46:AF46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45"/>
  <sheetViews>
    <sheetView topLeftCell="A9" zoomScale="55" zoomScaleNormal="55" workbookViewId="0">
      <selection activeCell="Y5" sqref="Y5"/>
    </sheetView>
  </sheetViews>
  <sheetFormatPr defaultRowHeight="15" x14ac:dyDescent="0.25"/>
  <cols>
    <col min="1" max="1" width="18.140625" customWidth="1"/>
    <col min="3" max="3" width="26" customWidth="1"/>
    <col min="4" max="11" width="17.5703125" customWidth="1"/>
  </cols>
  <sheetData>
    <row r="1" spans="1:11" x14ac:dyDescent="0.25">
      <c r="A1" s="199"/>
      <c r="B1" s="199"/>
    </row>
    <row r="2" spans="1:11" x14ac:dyDescent="0.25">
      <c r="A2" s="200" t="s">
        <v>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.75" thickBot="1" x14ac:dyDescent="0.3"/>
    <row r="4" spans="1:11" ht="23.25" customHeight="1" thickBot="1" x14ac:dyDescent="0.3">
      <c r="A4" s="201" t="s">
        <v>10</v>
      </c>
      <c r="B4" s="204" t="s">
        <v>60</v>
      </c>
      <c r="C4" s="206" t="s">
        <v>61</v>
      </c>
      <c r="D4" s="207"/>
      <c r="E4" s="207"/>
      <c r="F4" s="207"/>
      <c r="G4" s="207"/>
      <c r="H4" s="207"/>
      <c r="I4" s="207"/>
      <c r="J4" s="208"/>
      <c r="K4" s="209" t="s">
        <v>62</v>
      </c>
    </row>
    <row r="5" spans="1:11" ht="23.25" customHeight="1" thickBot="1" x14ac:dyDescent="0.3">
      <c r="A5" s="202"/>
      <c r="B5" s="205"/>
      <c r="C5" s="79" t="s">
        <v>63</v>
      </c>
      <c r="D5" s="212" t="s">
        <v>64</v>
      </c>
      <c r="E5" s="213"/>
      <c r="F5" s="213"/>
      <c r="G5" s="213"/>
      <c r="H5" s="213"/>
      <c r="I5" s="213"/>
      <c r="J5" s="214"/>
      <c r="K5" s="210"/>
    </row>
    <row r="6" spans="1:11" ht="75" customHeight="1" thickBot="1" x14ac:dyDescent="0.3">
      <c r="A6" s="203"/>
      <c r="B6" s="205"/>
      <c r="C6" s="80" t="s">
        <v>65</v>
      </c>
      <c r="D6" s="81" t="s">
        <v>66</v>
      </c>
      <c r="E6" s="82" t="s">
        <v>67</v>
      </c>
      <c r="F6" s="83" t="s">
        <v>68</v>
      </c>
      <c r="G6" s="82" t="s">
        <v>69</v>
      </c>
      <c r="H6" s="83" t="s">
        <v>70</v>
      </c>
      <c r="I6" s="82" t="s">
        <v>71</v>
      </c>
      <c r="J6" s="83" t="s">
        <v>72</v>
      </c>
      <c r="K6" s="211"/>
    </row>
    <row r="7" spans="1:11" x14ac:dyDescent="0.25">
      <c r="A7" s="84">
        <v>1</v>
      </c>
      <c r="B7" s="85">
        <f>IF(№800.С!S12&gt;0,№800.С!S12,"")</f>
        <v>37.919998168945313</v>
      </c>
      <c r="C7" s="86">
        <v>71420.8828125</v>
      </c>
      <c r="D7" s="87">
        <v>110308.2109375</v>
      </c>
      <c r="E7" s="88">
        <v>125316.859375</v>
      </c>
      <c r="F7" s="89">
        <v>29343.494140625</v>
      </c>
      <c r="G7" s="88">
        <v>68446.6953125</v>
      </c>
      <c r="H7" s="89">
        <v>75171.5546875</v>
      </c>
      <c r="I7" s="88">
        <v>109186.15625</v>
      </c>
      <c r="J7" s="89">
        <v>10011.7099609375</v>
      </c>
      <c r="K7" s="90">
        <f>SUM(C7:J7)</f>
        <v>599205.5634765625</v>
      </c>
    </row>
    <row r="8" spans="1:11" x14ac:dyDescent="0.25">
      <c r="A8" s="91">
        <v>2</v>
      </c>
      <c r="B8" s="92">
        <f>IF(№800.С!S13&gt;0,№800.С!S13,"")</f>
        <v>37.950000762939453</v>
      </c>
      <c r="C8" s="89">
        <v>68965.203125</v>
      </c>
      <c r="D8" s="87">
        <v>119700.4765625</v>
      </c>
      <c r="E8" s="93">
        <v>120311.234375</v>
      </c>
      <c r="F8" s="89">
        <v>27934.935546875</v>
      </c>
      <c r="G8" s="93">
        <v>64814.41796875</v>
      </c>
      <c r="H8" s="89">
        <v>71369.0234375</v>
      </c>
      <c r="I8" s="93">
        <v>101351.8046875</v>
      </c>
      <c r="J8" s="89">
        <v>9297.591796875</v>
      </c>
      <c r="K8" s="90">
        <f t="shared" ref="K8:K37" si="0">SUM(C8:J8)</f>
        <v>583744.6875</v>
      </c>
    </row>
    <row r="9" spans="1:11" x14ac:dyDescent="0.25">
      <c r="A9" s="91">
        <v>3</v>
      </c>
      <c r="B9" s="92">
        <f>IF(№800.С!S14&gt;0,№800.С!S14,"")</f>
        <v>37.919998168945313</v>
      </c>
      <c r="C9" s="89">
        <v>62618.5078125</v>
      </c>
      <c r="D9" s="87">
        <v>89756.15625</v>
      </c>
      <c r="E9" s="93">
        <v>108593.703125</v>
      </c>
      <c r="F9" s="89">
        <v>25201.05859375</v>
      </c>
      <c r="G9" s="93">
        <v>60631.2734375</v>
      </c>
      <c r="H9" s="89">
        <v>64970.72265625</v>
      </c>
      <c r="I9" s="93">
        <v>96750.8359375</v>
      </c>
      <c r="J9" s="89">
        <v>8707.7529296875</v>
      </c>
      <c r="K9" s="90">
        <f t="shared" si="0"/>
        <v>517230.0107421875</v>
      </c>
    </row>
    <row r="10" spans="1:11" x14ac:dyDescent="0.25">
      <c r="A10" s="91">
        <v>4</v>
      </c>
      <c r="B10" s="92">
        <f>IF(№800.С!S15&gt;0,№800.С!S15,"")</f>
        <v>37.919998168945313</v>
      </c>
      <c r="C10" s="89">
        <v>60765.828125</v>
      </c>
      <c r="D10" s="87">
        <v>83052.515625</v>
      </c>
      <c r="E10" s="93">
        <v>106947.671875</v>
      </c>
      <c r="F10" s="89">
        <v>24680.876953125</v>
      </c>
      <c r="G10" s="93">
        <v>58516.5859375</v>
      </c>
      <c r="H10" s="89">
        <v>62381.19140625</v>
      </c>
      <c r="I10" s="93">
        <v>95999.234375</v>
      </c>
      <c r="J10" s="89">
        <v>8494.8505859375</v>
      </c>
      <c r="K10" s="90">
        <f t="shared" si="0"/>
        <v>500838.7548828125</v>
      </c>
    </row>
    <row r="11" spans="1:11" x14ac:dyDescent="0.25">
      <c r="A11" s="91">
        <v>5</v>
      </c>
      <c r="B11" s="92">
        <f>IF(№800.С!S16&gt;0,№800.С!S16,"")</f>
        <v>37.919998168945313</v>
      </c>
      <c r="C11" s="89">
        <v>61477.78515625</v>
      </c>
      <c r="D11" s="87">
        <v>87810.6796875</v>
      </c>
      <c r="E11" s="93">
        <v>105899.421875</v>
      </c>
      <c r="F11" s="89">
        <v>25124.23828125</v>
      </c>
      <c r="G11" s="93">
        <v>59130.52734375</v>
      </c>
      <c r="H11" s="89">
        <v>63385.1640625</v>
      </c>
      <c r="I11" s="93">
        <v>95395.296875</v>
      </c>
      <c r="J11" s="89">
        <v>8425.3662109375</v>
      </c>
      <c r="K11" s="90">
        <f t="shared" si="0"/>
        <v>506648.4794921875</v>
      </c>
    </row>
    <row r="12" spans="1:11" x14ac:dyDescent="0.25">
      <c r="A12" s="91">
        <v>6</v>
      </c>
      <c r="B12" s="92">
        <f>IF(№800.С!S17&gt;0,№800.С!S17,"")</f>
        <v>38.020000457763672</v>
      </c>
      <c r="C12" s="89">
        <v>58688.91796875</v>
      </c>
      <c r="D12" s="87">
        <v>118123.359375</v>
      </c>
      <c r="E12" s="94">
        <v>102430.46875</v>
      </c>
      <c r="F12" s="89">
        <v>24115.94140625</v>
      </c>
      <c r="G12" s="94">
        <v>57168.9453125</v>
      </c>
      <c r="H12" s="89">
        <v>60551.30078125</v>
      </c>
      <c r="I12" s="94">
        <v>92495.953125</v>
      </c>
      <c r="J12" s="89">
        <v>8245.615234375</v>
      </c>
      <c r="K12" s="90">
        <f t="shared" si="0"/>
        <v>521820.501953125</v>
      </c>
    </row>
    <row r="13" spans="1:11" x14ac:dyDescent="0.25">
      <c r="A13" s="91">
        <v>7</v>
      </c>
      <c r="B13" s="92">
        <f>IF(№800.С!S18&gt;0,№800.С!S18,"")</f>
        <v>37.900001525878906</v>
      </c>
      <c r="C13" s="89">
        <v>66598.375</v>
      </c>
      <c r="D13" s="87">
        <v>104679.9921875</v>
      </c>
      <c r="E13" s="94">
        <v>120579.9921875</v>
      </c>
      <c r="F13" s="89">
        <v>27783.111328125</v>
      </c>
      <c r="G13" s="94">
        <v>65052.5</v>
      </c>
      <c r="H13" s="89">
        <v>70217.640625</v>
      </c>
      <c r="I13" s="94">
        <v>106361.1640625</v>
      </c>
      <c r="J13" s="89">
        <v>9783.703125</v>
      </c>
      <c r="K13" s="90">
        <f t="shared" si="0"/>
        <v>571056.478515625</v>
      </c>
    </row>
    <row r="14" spans="1:11" x14ac:dyDescent="0.25">
      <c r="A14" s="91">
        <v>8</v>
      </c>
      <c r="B14" s="92">
        <f>IF(№800.С!S19&gt;0,№800.С!S19,"")</f>
        <v>37.930000305175781</v>
      </c>
      <c r="C14" s="89">
        <v>72480.6875</v>
      </c>
      <c r="D14" s="87">
        <v>110085.546875</v>
      </c>
      <c r="E14" s="93">
        <v>131287.671875</v>
      </c>
      <c r="F14" s="89">
        <v>29404.646484375</v>
      </c>
      <c r="G14" s="93">
        <v>69565.703125</v>
      </c>
      <c r="H14" s="89">
        <v>75967.296875</v>
      </c>
      <c r="I14" s="93">
        <v>115590.3671875</v>
      </c>
      <c r="J14" s="89">
        <v>10328.630859375</v>
      </c>
      <c r="K14" s="90">
        <f t="shared" si="0"/>
        <v>614710.55078125</v>
      </c>
    </row>
    <row r="15" spans="1:11" x14ac:dyDescent="0.25">
      <c r="A15" s="91">
        <v>9</v>
      </c>
      <c r="B15" s="92">
        <f>IF(№800.С!S20&gt;0,№800.С!S20,"")</f>
        <v>37.930000305175781</v>
      </c>
      <c r="C15" s="89">
        <v>73770.15625</v>
      </c>
      <c r="D15" s="87">
        <v>126030.1796875</v>
      </c>
      <c r="E15" s="93">
        <v>135550.421875</v>
      </c>
      <c r="F15" s="89">
        <v>30852.33203125</v>
      </c>
      <c r="G15" s="93">
        <v>70991</v>
      </c>
      <c r="H15" s="89">
        <v>77827.2734375</v>
      </c>
      <c r="I15" s="93">
        <v>116740.90625</v>
      </c>
      <c r="J15" s="89">
        <v>10517.8310546875</v>
      </c>
      <c r="K15" s="90">
        <f t="shared" si="0"/>
        <v>642280.1005859375</v>
      </c>
    </row>
    <row r="16" spans="1:11" x14ac:dyDescent="0.25">
      <c r="A16" s="91">
        <v>10</v>
      </c>
      <c r="B16" s="92">
        <f>IF(№800.С!S21&gt;0,№800.С!S21,"")</f>
        <v>38</v>
      </c>
      <c r="C16" s="89">
        <v>74904.7421875</v>
      </c>
      <c r="D16" s="87">
        <v>122612.3125</v>
      </c>
      <c r="E16" s="93">
        <v>139479.96875</v>
      </c>
      <c r="F16" s="89">
        <v>32168.033203125</v>
      </c>
      <c r="G16" s="93">
        <v>73822.1171875</v>
      </c>
      <c r="H16" s="89">
        <v>80554.234375</v>
      </c>
      <c r="I16" s="93">
        <v>121138.875</v>
      </c>
      <c r="J16" s="89">
        <v>10857.466796875</v>
      </c>
      <c r="K16" s="90">
        <f t="shared" si="0"/>
        <v>655537.75</v>
      </c>
    </row>
    <row r="17" spans="1:11" x14ac:dyDescent="0.25">
      <c r="A17" s="91">
        <v>11</v>
      </c>
      <c r="B17" s="92">
        <f>IF(№800.С!S22&gt;0,№800.С!S22,"")</f>
        <v>38</v>
      </c>
      <c r="C17" s="89">
        <v>77115.2109375</v>
      </c>
      <c r="D17" s="87">
        <v>121245.8671875</v>
      </c>
      <c r="E17" s="93">
        <v>138995.625</v>
      </c>
      <c r="F17" s="89">
        <v>32096.0546875</v>
      </c>
      <c r="G17" s="93">
        <v>71417.265625</v>
      </c>
      <c r="H17" s="89">
        <v>79453.8671875</v>
      </c>
      <c r="I17" s="93">
        <v>116394.0234375</v>
      </c>
      <c r="J17" s="89">
        <v>10637.4169921875</v>
      </c>
      <c r="K17" s="90">
        <f t="shared" si="0"/>
        <v>647355.3310546875</v>
      </c>
    </row>
    <row r="18" spans="1:11" x14ac:dyDescent="0.25">
      <c r="A18" s="91">
        <v>12</v>
      </c>
      <c r="B18" s="92">
        <f>IF(№800.С!S23&gt;0,№800.С!S23,"")</f>
        <v>38</v>
      </c>
      <c r="C18" s="89">
        <v>75098.7578125</v>
      </c>
      <c r="D18" s="87">
        <v>104710.578125</v>
      </c>
      <c r="E18" s="93">
        <v>134159.140625</v>
      </c>
      <c r="F18" s="89">
        <v>30870.04296875</v>
      </c>
      <c r="G18" s="93">
        <v>69837.6796875</v>
      </c>
      <c r="H18" s="89">
        <v>77040.5625</v>
      </c>
      <c r="I18" s="93">
        <v>113461.8671875</v>
      </c>
      <c r="J18" s="89">
        <v>10335.3359375</v>
      </c>
      <c r="K18" s="90">
        <f t="shared" si="0"/>
        <v>615513.96484375</v>
      </c>
    </row>
    <row r="19" spans="1:11" x14ac:dyDescent="0.25">
      <c r="A19" s="91">
        <v>13</v>
      </c>
      <c r="B19" s="92">
        <f>IF(№800.С!S24&gt;0,№800.С!S24,"")</f>
        <v>37.939998626708984</v>
      </c>
      <c r="C19" s="89">
        <v>74934.3203125</v>
      </c>
      <c r="D19" s="87">
        <v>116244.5390625</v>
      </c>
      <c r="E19" s="93">
        <v>132981.640625</v>
      </c>
      <c r="F19" s="89">
        <v>30458.560546875</v>
      </c>
      <c r="G19" s="93">
        <v>69854.9453125</v>
      </c>
      <c r="H19" s="89">
        <v>77428.5859375</v>
      </c>
      <c r="I19" s="93">
        <v>113750.9453125</v>
      </c>
      <c r="J19" s="89">
        <v>10361.82421875</v>
      </c>
      <c r="K19" s="90">
        <f t="shared" si="0"/>
        <v>626015.361328125</v>
      </c>
    </row>
    <row r="20" spans="1:11" x14ac:dyDescent="0.25">
      <c r="A20" s="91">
        <v>14</v>
      </c>
      <c r="B20" s="92">
        <f>IF(№800.С!S25&gt;0,№800.С!S25,"")</f>
        <v>37.950000762939453</v>
      </c>
      <c r="C20" s="89">
        <v>71586.734375</v>
      </c>
      <c r="D20" s="87">
        <v>118897.0859375</v>
      </c>
      <c r="E20" s="93">
        <v>127969.3828125</v>
      </c>
      <c r="F20" s="89">
        <v>29281.998046875</v>
      </c>
      <c r="G20" s="93">
        <v>68184.046875</v>
      </c>
      <c r="H20" s="89">
        <v>74137.75</v>
      </c>
      <c r="I20" s="93">
        <v>110440.4375</v>
      </c>
      <c r="J20" s="89">
        <v>9842.634765625</v>
      </c>
      <c r="K20" s="90">
        <f t="shared" si="0"/>
        <v>610340.0703125</v>
      </c>
    </row>
    <row r="21" spans="1:11" x14ac:dyDescent="0.25">
      <c r="A21" s="91">
        <v>15</v>
      </c>
      <c r="B21" s="92">
        <f>IF(№800.С!S26&gt;0,№800.С!S26,"")</f>
        <v>37.930000305175781</v>
      </c>
      <c r="C21" s="89">
        <v>69345.8515625</v>
      </c>
      <c r="D21" s="87">
        <v>112028.375</v>
      </c>
      <c r="E21" s="93">
        <v>124285.1796875</v>
      </c>
      <c r="F21" s="89">
        <v>28614.970703125</v>
      </c>
      <c r="G21" s="93">
        <v>65753.5</v>
      </c>
      <c r="H21" s="89">
        <v>71663.6640625</v>
      </c>
      <c r="I21" s="93">
        <v>106289.734375</v>
      </c>
      <c r="J21" s="89">
        <v>9506.478515625</v>
      </c>
      <c r="K21" s="90">
        <f t="shared" si="0"/>
        <v>587487.75390625</v>
      </c>
    </row>
    <row r="22" spans="1:11" x14ac:dyDescent="0.25">
      <c r="A22" s="95">
        <v>16</v>
      </c>
      <c r="B22" s="92">
        <f>IF(№800.С!S27&gt;0,№800.С!S27,"")</f>
        <v>37.930000305175781</v>
      </c>
      <c r="C22" s="89">
        <v>67008.296875</v>
      </c>
      <c r="D22" s="87">
        <v>107751.84375</v>
      </c>
      <c r="E22" s="93">
        <v>117230.234375</v>
      </c>
      <c r="F22" s="89">
        <v>27168.2421875</v>
      </c>
      <c r="G22" s="93">
        <v>62693.26953125</v>
      </c>
      <c r="H22" s="89">
        <v>69256.890625</v>
      </c>
      <c r="I22" s="93">
        <v>97551.046875</v>
      </c>
      <c r="J22" s="89">
        <v>8990.1640625</v>
      </c>
      <c r="K22" s="90">
        <f t="shared" si="0"/>
        <v>557649.98828125</v>
      </c>
    </row>
    <row r="23" spans="1:11" x14ac:dyDescent="0.25">
      <c r="A23" s="95">
        <v>17</v>
      </c>
      <c r="B23" s="92">
        <f>IF(№800.С!S28&gt;0,№800.С!S28,"")</f>
        <v>37.909999847412109</v>
      </c>
      <c r="C23" s="89">
        <v>64325.2734375</v>
      </c>
      <c r="D23" s="87">
        <v>92593.4453125</v>
      </c>
      <c r="E23" s="93">
        <v>112064.734375</v>
      </c>
      <c r="F23" s="89">
        <v>26325.666015625</v>
      </c>
      <c r="G23" s="93">
        <v>60972.5703125</v>
      </c>
      <c r="H23" s="89">
        <v>67405.3984375</v>
      </c>
      <c r="I23" s="93">
        <v>97366.828125</v>
      </c>
      <c r="J23" s="89">
        <v>8716.4248046875</v>
      </c>
      <c r="K23" s="90">
        <f t="shared" si="0"/>
        <v>529770.3408203125</v>
      </c>
    </row>
    <row r="24" spans="1:11" x14ac:dyDescent="0.25">
      <c r="A24" s="95">
        <v>18</v>
      </c>
      <c r="B24" s="92">
        <f>IF(№800.С!S29&gt;0,№800.С!S29,"")</f>
        <v>37.909999847412109</v>
      </c>
      <c r="C24" s="89">
        <v>60780.55859375</v>
      </c>
      <c r="D24" s="87">
        <v>106156.9375</v>
      </c>
      <c r="E24" s="93">
        <v>105038.9921875</v>
      </c>
      <c r="F24" s="96">
        <v>24638.759765625</v>
      </c>
      <c r="G24" s="93">
        <v>57784.046875</v>
      </c>
      <c r="H24" s="96">
        <v>62104.875</v>
      </c>
      <c r="I24" s="93">
        <v>92168.984375</v>
      </c>
      <c r="J24" s="96">
        <v>8053.58203125</v>
      </c>
      <c r="K24" s="90">
        <f t="shared" si="0"/>
        <v>516726.736328125</v>
      </c>
    </row>
    <row r="25" spans="1:11" x14ac:dyDescent="0.25">
      <c r="A25" s="95">
        <v>19</v>
      </c>
      <c r="B25" s="92">
        <f>IF(№800.С!S30&gt;0,№800.С!S30,"")</f>
        <v>37.909999847412109</v>
      </c>
      <c r="C25" s="89">
        <v>57133.1953125</v>
      </c>
      <c r="D25" s="87">
        <v>80700.9453125</v>
      </c>
      <c r="E25" s="93">
        <v>98818.8046875</v>
      </c>
      <c r="F25" s="89">
        <v>23625.7421875</v>
      </c>
      <c r="G25" s="93">
        <v>55328.171875</v>
      </c>
      <c r="H25" s="89">
        <v>59313.29296875</v>
      </c>
      <c r="I25" s="93">
        <v>88224.7890625</v>
      </c>
      <c r="J25" s="89">
        <v>7887.35107421875</v>
      </c>
      <c r="K25" s="90">
        <f t="shared" si="0"/>
        <v>471032.29248046875</v>
      </c>
    </row>
    <row r="26" spans="1:11" x14ac:dyDescent="0.25">
      <c r="A26" s="95">
        <v>20</v>
      </c>
      <c r="B26" s="92">
        <f>IF(№800.С!S31&gt;0,№800.С!S31,"")</f>
        <v>37.889999389648438</v>
      </c>
      <c r="C26" s="89">
        <v>56375.29296875</v>
      </c>
      <c r="D26" s="87">
        <v>96493.7109375</v>
      </c>
      <c r="E26" s="93">
        <v>97151.28125</v>
      </c>
      <c r="F26" s="89">
        <v>23879.466796875</v>
      </c>
      <c r="G26" s="93">
        <v>55674.1328125</v>
      </c>
      <c r="H26" s="89">
        <v>60414.6484375</v>
      </c>
      <c r="I26" s="93">
        <v>89713.09375</v>
      </c>
      <c r="J26" s="89">
        <v>7947.68505859375</v>
      </c>
      <c r="K26" s="90">
        <f t="shared" si="0"/>
        <v>487649.31201171875</v>
      </c>
    </row>
    <row r="27" spans="1:11" x14ac:dyDescent="0.25">
      <c r="A27" s="95">
        <v>21</v>
      </c>
      <c r="B27" s="92">
        <f>IF(№800.С!S32&gt;0,№800.С!S32,"")</f>
        <v>37.840000152587891</v>
      </c>
      <c r="C27" s="89">
        <v>54789.11328125</v>
      </c>
      <c r="D27" s="87">
        <v>92208.1484375</v>
      </c>
      <c r="E27" s="93">
        <v>97051.53125</v>
      </c>
      <c r="F27" s="89">
        <v>23266.953125</v>
      </c>
      <c r="G27" s="93">
        <v>54665.68359375</v>
      </c>
      <c r="H27" s="89">
        <v>58898.75390625</v>
      </c>
      <c r="I27" s="93">
        <v>88602.4140625</v>
      </c>
      <c r="J27" s="89">
        <v>7701.16015625</v>
      </c>
      <c r="K27" s="90">
        <f t="shared" si="0"/>
        <v>477183.7578125</v>
      </c>
    </row>
    <row r="28" spans="1:11" x14ac:dyDescent="0.25">
      <c r="A28" s="95">
        <v>22</v>
      </c>
      <c r="B28" s="92">
        <f>IF(№800.С!S33&gt;0,№800.С!S33,"")</f>
        <v>37.720001220703125</v>
      </c>
      <c r="C28" s="89">
        <v>50376.27734375</v>
      </c>
      <c r="D28" s="87">
        <v>82390.1484375</v>
      </c>
      <c r="E28" s="93">
        <v>98738.03125</v>
      </c>
      <c r="F28" s="89">
        <v>21719.57421875</v>
      </c>
      <c r="G28" s="93">
        <v>51495.03515625</v>
      </c>
      <c r="H28" s="89">
        <v>54854.33984375</v>
      </c>
      <c r="I28" s="93">
        <v>83592.7421875</v>
      </c>
      <c r="J28" s="89">
        <v>7237.078125</v>
      </c>
      <c r="K28" s="90">
        <f t="shared" si="0"/>
        <v>450403.2265625</v>
      </c>
    </row>
    <row r="29" spans="1:11" x14ac:dyDescent="0.25">
      <c r="A29" s="95">
        <v>23</v>
      </c>
      <c r="B29" s="92">
        <f>IF(№800.С!S34&gt;0,№800.С!S34,"")</f>
        <v>37.709999084472656</v>
      </c>
      <c r="C29" s="89">
        <v>48818.5390625</v>
      </c>
      <c r="D29" s="87">
        <v>88582.625</v>
      </c>
      <c r="E29" s="93">
        <v>92501.1171875</v>
      </c>
      <c r="F29" s="89">
        <v>21017.205078125</v>
      </c>
      <c r="G29" s="93">
        <v>49716.6953125</v>
      </c>
      <c r="H29" s="89">
        <v>52555.79296875</v>
      </c>
      <c r="I29" s="93">
        <v>80272.875</v>
      </c>
      <c r="J29" s="89">
        <v>6952.1767578125</v>
      </c>
      <c r="K29" s="90">
        <f t="shared" si="0"/>
        <v>440417.0263671875</v>
      </c>
    </row>
    <row r="30" spans="1:11" x14ac:dyDescent="0.25">
      <c r="A30" s="95">
        <v>24</v>
      </c>
      <c r="B30" s="92">
        <f>IF(№800.С!S35&gt;0,№800.С!S35,"")</f>
        <v>37.889999389648438</v>
      </c>
      <c r="C30" s="89">
        <v>43086.703125</v>
      </c>
      <c r="D30" s="87">
        <v>64801.80078125</v>
      </c>
      <c r="E30" s="93">
        <v>82144.765625</v>
      </c>
      <c r="F30" s="89">
        <v>19101.4765625</v>
      </c>
      <c r="G30" s="93">
        <v>45097</v>
      </c>
      <c r="H30" s="89">
        <v>47073.203125</v>
      </c>
      <c r="I30" s="93">
        <v>73630.0546875</v>
      </c>
      <c r="J30" s="89">
        <v>6261.2470703125</v>
      </c>
      <c r="K30" s="90">
        <f t="shared" si="0"/>
        <v>381196.2509765625</v>
      </c>
    </row>
    <row r="31" spans="1:11" x14ac:dyDescent="0.25">
      <c r="A31" s="95">
        <v>25</v>
      </c>
      <c r="B31" s="92">
        <f>IF(№800.С!S36&gt;0,№800.С!S36,"")</f>
        <v>37.889999389648438</v>
      </c>
      <c r="C31" s="89">
        <v>48848.484375</v>
      </c>
      <c r="D31" s="87">
        <v>81585.2109375</v>
      </c>
      <c r="E31" s="93">
        <v>90772.2109375</v>
      </c>
      <c r="F31" s="89">
        <v>20605.12109375</v>
      </c>
      <c r="G31" s="93">
        <v>49329.71875</v>
      </c>
      <c r="H31" s="89">
        <v>51133.6953125</v>
      </c>
      <c r="I31" s="93">
        <v>80532.71875</v>
      </c>
      <c r="J31" s="89">
        <v>6986.884765625</v>
      </c>
      <c r="K31" s="90">
        <f t="shared" si="0"/>
        <v>429794.044921875</v>
      </c>
    </row>
    <row r="32" spans="1:11" x14ac:dyDescent="0.25">
      <c r="A32" s="95">
        <v>26</v>
      </c>
      <c r="B32" s="92">
        <f>IF(№800.С!S37&gt;0,№800.С!S37,"")</f>
        <v>37.889999389648438</v>
      </c>
      <c r="C32" s="89">
        <v>51170.56640625</v>
      </c>
      <c r="D32" s="87">
        <v>84315.640625</v>
      </c>
      <c r="E32" s="93">
        <v>90054.7578125</v>
      </c>
      <c r="F32" s="89">
        <v>22103.90625</v>
      </c>
      <c r="G32" s="93">
        <v>51558.8984375</v>
      </c>
      <c r="H32" s="89">
        <v>54521.8359375</v>
      </c>
      <c r="I32" s="93">
        <v>84330.765625</v>
      </c>
      <c r="J32" s="89">
        <v>7317.40185546875</v>
      </c>
      <c r="K32" s="90">
        <f t="shared" si="0"/>
        <v>445373.77294921875</v>
      </c>
    </row>
    <row r="33" spans="1:11" x14ac:dyDescent="0.25">
      <c r="A33" s="95">
        <v>27</v>
      </c>
      <c r="B33" s="92">
        <f>IF(№800.С!S38&gt;0,№800.С!S38,"")</f>
        <v>37.919998168945313</v>
      </c>
      <c r="C33" s="89">
        <v>43532</v>
      </c>
      <c r="D33" s="87">
        <v>64909</v>
      </c>
      <c r="E33" s="93">
        <v>73730.234375</v>
      </c>
      <c r="F33" s="89">
        <v>19442.28515625</v>
      </c>
      <c r="G33" s="93">
        <v>45602.46484375</v>
      </c>
      <c r="H33" s="89">
        <v>48279.82421875</v>
      </c>
      <c r="I33" s="93">
        <v>74297.3203125</v>
      </c>
      <c r="J33" s="89">
        <v>6561.39111328125</v>
      </c>
      <c r="K33" s="90">
        <f t="shared" si="0"/>
        <v>376354.52001953125</v>
      </c>
    </row>
    <row r="34" spans="1:11" x14ac:dyDescent="0.25">
      <c r="A34" s="95">
        <v>28</v>
      </c>
      <c r="B34" s="92">
        <f>IF(№800.С!S39&gt;0,№800.С!S39,"")</f>
        <v>38.009998321533203</v>
      </c>
      <c r="C34" s="89">
        <v>40996.2734375</v>
      </c>
      <c r="D34" s="87">
        <v>61141.75390625</v>
      </c>
      <c r="E34" s="93">
        <v>69465.53125</v>
      </c>
      <c r="F34" s="89">
        <v>18408.640625</v>
      </c>
      <c r="G34" s="93">
        <v>44442.953125</v>
      </c>
      <c r="H34" s="89">
        <v>46221.1953125</v>
      </c>
      <c r="I34" s="93">
        <v>70530.6171875</v>
      </c>
      <c r="J34" s="89">
        <v>6239.81884765625</v>
      </c>
      <c r="K34" s="90">
        <f t="shared" si="0"/>
        <v>357446.78369140625</v>
      </c>
    </row>
    <row r="35" spans="1:11" x14ac:dyDescent="0.25">
      <c r="A35" s="95">
        <v>29</v>
      </c>
      <c r="B35" s="92" t="str">
        <f>IF(№800.С!S40&gt;0,№800.С!S40,"")</f>
        <v/>
      </c>
      <c r="C35" s="89"/>
      <c r="D35" s="87"/>
      <c r="E35" s="93"/>
      <c r="F35" s="89"/>
      <c r="G35" s="93"/>
      <c r="H35" s="89"/>
      <c r="I35" s="93"/>
      <c r="J35" s="89"/>
      <c r="K35" s="90">
        <f t="shared" si="0"/>
        <v>0</v>
      </c>
    </row>
    <row r="36" spans="1:11" x14ac:dyDescent="0.25">
      <c r="A36" s="95">
        <v>30</v>
      </c>
      <c r="B36" s="92" t="str">
        <f>IF(№800.С!S41&gt;0,№800.С!S41,"")</f>
        <v/>
      </c>
      <c r="C36" s="89"/>
      <c r="D36" s="87"/>
      <c r="E36" s="93"/>
      <c r="F36" s="87"/>
      <c r="G36" s="93"/>
      <c r="H36" s="87"/>
      <c r="I36" s="93"/>
      <c r="J36" s="87"/>
      <c r="K36" s="90">
        <f t="shared" si="0"/>
        <v>0</v>
      </c>
    </row>
    <row r="37" spans="1:11" ht="15.75" thickBot="1" x14ac:dyDescent="0.3">
      <c r="A37" s="97">
        <v>31</v>
      </c>
      <c r="B37" s="98" t="str">
        <f>IF(№800.С!S42&gt;0,№800.С!S42,"")</f>
        <v/>
      </c>
      <c r="C37" s="99"/>
      <c r="D37" s="87"/>
      <c r="E37" s="100"/>
      <c r="F37" s="87"/>
      <c r="G37" s="100"/>
      <c r="H37" s="87"/>
      <c r="I37" s="100"/>
      <c r="J37" s="87"/>
      <c r="K37" s="90">
        <f t="shared" si="0"/>
        <v>0</v>
      </c>
    </row>
    <row r="38" spans="1:11" ht="29.25" customHeight="1" thickBot="1" x14ac:dyDescent="0.3">
      <c r="A38" s="101" t="s">
        <v>62</v>
      </c>
      <c r="B38" s="102"/>
      <c r="C38" s="103">
        <f>SUM(C7:C37)</f>
        <v>1727012.53515625</v>
      </c>
      <c r="D38" s="103">
        <f t="shared" ref="D38:K38" si="1">SUM(D7:D37)</f>
        <v>2748917.0859375</v>
      </c>
      <c r="E38" s="103">
        <f t="shared" si="1"/>
        <v>3079550.609375</v>
      </c>
      <c r="F38" s="103">
        <f t="shared" si="1"/>
        <v>719233.333984375</v>
      </c>
      <c r="G38" s="103">
        <f t="shared" si="1"/>
        <v>1677547.84375</v>
      </c>
      <c r="H38" s="103">
        <f t="shared" si="1"/>
        <v>1814153.578125</v>
      </c>
      <c r="I38" s="103">
        <f t="shared" si="1"/>
        <v>2712161.8515625</v>
      </c>
      <c r="J38" s="103">
        <f t="shared" si="1"/>
        <v>242206.57470703125</v>
      </c>
      <c r="K38" s="104">
        <f t="shared" si="1"/>
        <v>14720783.412597656</v>
      </c>
    </row>
    <row r="39" spans="1:11" s="109" customFormat="1" ht="27" customHeight="1" thickBot="1" x14ac:dyDescent="0.25">
      <c r="A39" s="105" t="s">
        <v>73</v>
      </c>
      <c r="B39" s="106"/>
      <c r="C39" s="107">
        <f>SUMPRODUCT($B$7:$B$37,C7:C37)</f>
        <v>65490735.090812549</v>
      </c>
      <c r="D39" s="107">
        <f t="shared" ref="D39:K39" si="2">SUMPRODUCT($B$7:$B$37,D7:D37)</f>
        <v>104241016.49929865</v>
      </c>
      <c r="E39" s="107">
        <f t="shared" si="2"/>
        <v>116777944.04418299</v>
      </c>
      <c r="F39" s="107">
        <f t="shared" si="2"/>
        <v>27274001.841139637</v>
      </c>
      <c r="G39" s="107">
        <f t="shared" si="2"/>
        <v>63613409.269003838</v>
      </c>
      <c r="H39" s="107">
        <f t="shared" si="2"/>
        <v>68794336.610220358</v>
      </c>
      <c r="I39" s="107">
        <f t="shared" si="2"/>
        <v>102846428.9370043</v>
      </c>
      <c r="J39" s="107">
        <f t="shared" si="2"/>
        <v>9184759.5660700127</v>
      </c>
      <c r="K39" s="108">
        <f t="shared" si="2"/>
        <v>558222631.8577323</v>
      </c>
    </row>
    <row r="40" spans="1:11" ht="60" customHeight="1" thickBot="1" x14ac:dyDescent="0.3">
      <c r="A40" s="110" t="s">
        <v>74</v>
      </c>
      <c r="B40" s="111"/>
      <c r="C40" s="112">
        <f t="shared" ref="C40:K40" si="3">C39/C38</f>
        <v>37.921401123407207</v>
      </c>
      <c r="D40" s="112">
        <f t="shared" si="3"/>
        <v>37.920756880067167</v>
      </c>
      <c r="E40" s="112">
        <f t="shared" si="3"/>
        <v>37.920449720384127</v>
      </c>
      <c r="F40" s="112">
        <f t="shared" si="3"/>
        <v>37.920936853758441</v>
      </c>
      <c r="G40" s="112">
        <f t="shared" si="3"/>
        <v>37.920473926276856</v>
      </c>
      <c r="H40" s="112">
        <f t="shared" si="3"/>
        <v>37.92090010445645</v>
      </c>
      <c r="I40" s="112">
        <f t="shared" si="3"/>
        <v>37.920461449508842</v>
      </c>
      <c r="J40" s="112">
        <f t="shared" si="3"/>
        <v>37.92118185552863</v>
      </c>
      <c r="K40" s="113">
        <f t="shared" si="3"/>
        <v>37.920714965483441</v>
      </c>
    </row>
    <row r="41" spans="1:11" ht="60" customHeight="1" thickBot="1" x14ac:dyDescent="0.3">
      <c r="A41" s="110" t="s">
        <v>75</v>
      </c>
      <c r="B41" s="114"/>
      <c r="C41" s="115">
        <f t="shared" ref="C41:K41" si="4">C40*238.8459</f>
        <v>9057.3711805812054</v>
      </c>
      <c r="D41" s="115">
        <f t="shared" si="4"/>
        <v>9057.2173057008349</v>
      </c>
      <c r="E41" s="115">
        <f t="shared" si="4"/>
        <v>9057.1439418698956</v>
      </c>
      <c r="F41" s="115">
        <f t="shared" si="4"/>
        <v>9057.2602916791038</v>
      </c>
      <c r="G41" s="115">
        <f t="shared" si="4"/>
        <v>9057.1497233481296</v>
      </c>
      <c r="H41" s="115">
        <f t="shared" si="4"/>
        <v>9057.2515142589946</v>
      </c>
      <c r="I41" s="115">
        <f t="shared" si="4"/>
        <v>9057.1467433232447</v>
      </c>
      <c r="J41" s="115">
        <f t="shared" si="4"/>
        <v>9057.3188093474055</v>
      </c>
      <c r="K41" s="116">
        <f t="shared" si="4"/>
        <v>9057.2072945743621</v>
      </c>
    </row>
    <row r="42" spans="1:11" ht="60" customHeight="1" thickBot="1" x14ac:dyDescent="0.3">
      <c r="A42" s="110" t="s">
        <v>76</v>
      </c>
      <c r="B42" s="117"/>
      <c r="C42" s="118">
        <f t="shared" ref="C42:K42" si="5">C40/3.6</f>
        <v>10.53372253427978</v>
      </c>
      <c r="D42" s="118">
        <f t="shared" si="5"/>
        <v>10.533543577796435</v>
      </c>
      <c r="E42" s="118">
        <f t="shared" si="5"/>
        <v>10.533458255662257</v>
      </c>
      <c r="F42" s="118">
        <f t="shared" si="5"/>
        <v>10.533593570488456</v>
      </c>
      <c r="G42" s="118">
        <f t="shared" si="5"/>
        <v>10.533464979521348</v>
      </c>
      <c r="H42" s="118">
        <f t="shared" si="5"/>
        <v>10.533583362349013</v>
      </c>
      <c r="I42" s="118">
        <f t="shared" si="5"/>
        <v>10.533461513752457</v>
      </c>
      <c r="J42" s="118">
        <f t="shared" si="5"/>
        <v>10.53366162653573</v>
      </c>
      <c r="K42" s="119">
        <f t="shared" si="5"/>
        <v>10.53353193485651</v>
      </c>
    </row>
    <row r="45" spans="1:11" x14ac:dyDescent="0.25">
      <c r="A45" s="120"/>
    </row>
  </sheetData>
  <mergeCells count="7">
    <mergeCell ref="A1:B1"/>
    <mergeCell ref="A2:K2"/>
    <mergeCell ref="A4:A6"/>
    <mergeCell ref="B4:B6"/>
    <mergeCell ref="C4:J4"/>
    <mergeCell ref="K4:K6"/>
    <mergeCell ref="D5:J5"/>
  </mergeCells>
  <printOptions horizontalCentered="1" verticalCentered="1"/>
  <pageMargins left="0.25" right="0.25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25"/>
  <sheetViews>
    <sheetView tabSelected="1" zoomScaleNormal="100" workbookViewId="0">
      <selection activeCell="F20" sqref="F20"/>
    </sheetView>
  </sheetViews>
  <sheetFormatPr defaultRowHeight="15" x14ac:dyDescent="0.25"/>
  <cols>
    <col min="1" max="1" width="18.140625" customWidth="1"/>
    <col min="2" max="2" width="26" customWidth="1"/>
    <col min="3" max="10" width="17.5703125" customWidth="1"/>
  </cols>
  <sheetData>
    <row r="1" spans="1:9" x14ac:dyDescent="0.25">
      <c r="A1" s="121"/>
    </row>
    <row r="2" spans="1:9" x14ac:dyDescent="0.25">
      <c r="A2" s="122" t="s">
        <v>77</v>
      </c>
      <c r="B2" s="122"/>
      <c r="C2" s="122"/>
      <c r="D2" s="122"/>
      <c r="E2" s="122"/>
      <c r="F2" s="122"/>
    </row>
    <row r="3" spans="1:9" ht="15.75" thickBot="1" x14ac:dyDescent="0.3">
      <c r="A3" s="123"/>
      <c r="B3" s="123"/>
      <c r="C3" s="123"/>
      <c r="D3" s="123"/>
      <c r="E3" s="123"/>
      <c r="F3" s="123"/>
    </row>
    <row r="4" spans="1:9" ht="15.75" thickBot="1" x14ac:dyDescent="0.3">
      <c r="A4" s="215" t="s">
        <v>78</v>
      </c>
      <c r="B4" s="215" t="s">
        <v>79</v>
      </c>
      <c r="C4" s="217" t="s">
        <v>80</v>
      </c>
      <c r="D4" s="218"/>
      <c r="E4" s="219"/>
      <c r="F4" s="123"/>
    </row>
    <row r="5" spans="1:9" ht="15.75" thickBot="1" x14ac:dyDescent="0.3">
      <c r="A5" s="216"/>
      <c r="B5" s="216"/>
      <c r="C5" s="124" t="s">
        <v>81</v>
      </c>
      <c r="D5" s="125" t="s">
        <v>82</v>
      </c>
      <c r="E5" s="124" t="s">
        <v>83</v>
      </c>
      <c r="F5" s="123"/>
    </row>
    <row r="6" spans="1:9" ht="31.5" customHeight="1" thickBot="1" x14ac:dyDescent="0.3">
      <c r="A6" s="126" t="s">
        <v>84</v>
      </c>
      <c r="B6" s="127" t="s">
        <v>65</v>
      </c>
      <c r="C6" s="128">
        <f>'розрахунок №800'!$C40</f>
        <v>37.921401123407207</v>
      </c>
      <c r="D6" s="129">
        <f>'розрахунок №800'!$C41</f>
        <v>9057.3711805812054</v>
      </c>
      <c r="E6" s="128">
        <f>'розрахунок №800'!$C42</f>
        <v>10.53372253427978</v>
      </c>
      <c r="F6" s="123"/>
    </row>
    <row r="7" spans="1:9" ht="15.75" thickBot="1" x14ac:dyDescent="0.3">
      <c r="A7" s="220" t="s">
        <v>64</v>
      </c>
      <c r="B7" s="130" t="s">
        <v>66</v>
      </c>
      <c r="C7" s="128">
        <f>'розрахунок №800'!$D40</f>
        <v>37.920756880067167</v>
      </c>
      <c r="D7" s="129">
        <f>'розрахунок №800'!$D41</f>
        <v>9057.2173057008349</v>
      </c>
      <c r="E7" s="128">
        <f>'розрахунок №800'!$D42</f>
        <v>10.533543577796435</v>
      </c>
      <c r="F7" s="123"/>
    </row>
    <row r="8" spans="1:9" ht="15.75" thickBot="1" x14ac:dyDescent="0.3">
      <c r="A8" s="221"/>
      <c r="B8" s="131" t="s">
        <v>67</v>
      </c>
      <c r="C8" s="128">
        <f>'розрахунок №800'!$E40</f>
        <v>37.920449720384127</v>
      </c>
      <c r="D8" s="129">
        <f>'розрахунок №800'!$E41</f>
        <v>9057.1439418698956</v>
      </c>
      <c r="E8" s="128">
        <f>'розрахунок №800'!$E42</f>
        <v>10.533458255662257</v>
      </c>
      <c r="F8" s="123"/>
    </row>
    <row r="9" spans="1:9" ht="15.75" thickBot="1" x14ac:dyDescent="0.3">
      <c r="A9" s="221"/>
      <c r="B9" s="131" t="s">
        <v>85</v>
      </c>
      <c r="C9" s="128">
        <f>'розрахунок №800'!$F40</f>
        <v>37.920936853758441</v>
      </c>
      <c r="D9" s="129">
        <f>'розрахунок №800'!$F41</f>
        <v>9057.2602916791038</v>
      </c>
      <c r="E9" s="128">
        <f>'розрахунок №800'!$F42</f>
        <v>10.533593570488456</v>
      </c>
      <c r="F9" s="123"/>
    </row>
    <row r="10" spans="1:9" ht="15.75" thickBot="1" x14ac:dyDescent="0.3">
      <c r="A10" s="221"/>
      <c r="B10" s="131" t="s">
        <v>69</v>
      </c>
      <c r="C10" s="128">
        <f>'розрахунок №800'!$G40</f>
        <v>37.920473926276856</v>
      </c>
      <c r="D10" s="129">
        <f>'розрахунок №800'!$G41</f>
        <v>9057.1497233481296</v>
      </c>
      <c r="E10" s="128">
        <f>'розрахунок №800'!$G42</f>
        <v>10.533464979521348</v>
      </c>
      <c r="F10" s="123"/>
      <c r="I10" s="132"/>
    </row>
    <row r="11" spans="1:9" ht="15.75" thickBot="1" x14ac:dyDescent="0.3">
      <c r="A11" s="221"/>
      <c r="B11" s="131" t="s">
        <v>70</v>
      </c>
      <c r="C11" s="128">
        <f>'розрахунок №800'!$H40</f>
        <v>37.92090010445645</v>
      </c>
      <c r="D11" s="129">
        <f>'розрахунок №800'!$H41</f>
        <v>9057.2515142589946</v>
      </c>
      <c r="E11" s="128">
        <f>'розрахунок №800'!$H42</f>
        <v>10.533583362349013</v>
      </c>
      <c r="F11" s="123"/>
      <c r="I11" s="132"/>
    </row>
    <row r="12" spans="1:9" ht="15.75" thickBot="1" x14ac:dyDescent="0.3">
      <c r="A12" s="221"/>
      <c r="B12" s="131" t="s">
        <v>71</v>
      </c>
      <c r="C12" s="128">
        <f>'розрахунок №800'!$I40</f>
        <v>37.920461449508842</v>
      </c>
      <c r="D12" s="129">
        <f>'розрахунок №800'!$I41</f>
        <v>9057.1467433232447</v>
      </c>
      <c r="E12" s="128">
        <f>'розрахунок №800'!$I42</f>
        <v>10.533461513752457</v>
      </c>
      <c r="F12" s="123"/>
    </row>
    <row r="13" spans="1:9" ht="15.75" thickBot="1" x14ac:dyDescent="0.3">
      <c r="A13" s="222"/>
      <c r="B13" s="131" t="s">
        <v>72</v>
      </c>
      <c r="C13" s="128">
        <f>'розрахунок №800'!$J40</f>
        <v>37.92118185552863</v>
      </c>
      <c r="D13" s="129">
        <f>'розрахунок №800'!$J41</f>
        <v>9057.3188093474055</v>
      </c>
      <c r="E13" s="128">
        <f>'розрахунок №800'!$J42</f>
        <v>10.53366162653573</v>
      </c>
      <c r="F13" s="123"/>
    </row>
    <row r="14" spans="1:9" ht="36" customHeight="1" thickBot="1" x14ac:dyDescent="0.3">
      <c r="A14" s="223" t="s">
        <v>86</v>
      </c>
      <c r="B14" s="224"/>
      <c r="C14" s="133">
        <f>AVERAGEIF(C6:C13,"&gt;0",C6:C13)</f>
        <v>37.920820239173466</v>
      </c>
      <c r="D14" s="134">
        <f t="shared" ref="D14:E14" si="0">AVERAGEIF(D6:D13,"&gt;0",D6:D13)</f>
        <v>9057.2324387635999</v>
      </c>
      <c r="E14" s="133">
        <f t="shared" si="0"/>
        <v>10.533561177548185</v>
      </c>
      <c r="F14" s="123"/>
    </row>
    <row r="15" spans="1:9" x14ac:dyDescent="0.25">
      <c r="A15" s="123"/>
      <c r="B15" s="123"/>
      <c r="C15" s="123"/>
      <c r="D15" s="123"/>
      <c r="E15" s="123"/>
      <c r="F15" s="123"/>
    </row>
    <row r="16" spans="1:9" x14ac:dyDescent="0.25">
      <c r="A16" s="123"/>
      <c r="B16" s="123"/>
      <c r="C16" s="123"/>
      <c r="D16" s="123"/>
      <c r="E16" s="123"/>
      <c r="F16" s="123"/>
    </row>
    <row r="17" spans="1:23" x14ac:dyDescent="0.25">
      <c r="A17" s="123"/>
      <c r="B17" s="123"/>
      <c r="C17" s="123"/>
      <c r="D17" s="123"/>
      <c r="E17" s="123"/>
      <c r="F17" s="123"/>
    </row>
    <row r="18" spans="1:23" ht="15.75" x14ac:dyDescent="0.25">
      <c r="A18" s="135" t="s">
        <v>91</v>
      </c>
      <c r="B18" s="135"/>
      <c r="C18" s="135"/>
      <c r="D18" s="135"/>
      <c r="E18" s="73"/>
      <c r="F18" s="73" t="s">
        <v>93</v>
      </c>
    </row>
    <row r="19" spans="1:23" x14ac:dyDescent="0.25">
      <c r="A19" s="136" t="s">
        <v>87</v>
      </c>
      <c r="B19" s="123"/>
      <c r="C19" s="69"/>
      <c r="D19" s="136" t="s">
        <v>54</v>
      </c>
      <c r="E19" s="136" t="s">
        <v>55</v>
      </c>
      <c r="F19" s="136" t="s">
        <v>56</v>
      </c>
      <c r="H19" s="132"/>
    </row>
    <row r="20" spans="1:23" ht="15.75" x14ac:dyDescent="0.25">
      <c r="A20" s="135" t="s">
        <v>88</v>
      </c>
      <c r="B20" s="135"/>
      <c r="C20" s="135"/>
      <c r="D20" s="73"/>
      <c r="E20" s="73"/>
      <c r="F20" s="73" t="s">
        <v>93</v>
      </c>
      <c r="H20" s="132"/>
    </row>
    <row r="21" spans="1:23" x14ac:dyDescent="0.25">
      <c r="A21" s="136" t="s">
        <v>89</v>
      </c>
      <c r="B21" s="123"/>
      <c r="C21" s="69"/>
      <c r="D21" s="136" t="s">
        <v>54</v>
      </c>
      <c r="E21" s="136" t="s">
        <v>55</v>
      </c>
      <c r="F21" s="136" t="s">
        <v>56</v>
      </c>
    </row>
    <row r="22" spans="1:23" x14ac:dyDescent="0.25">
      <c r="A22" s="78"/>
      <c r="B22" s="132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3"/>
    </row>
    <row r="23" spans="1:23" x14ac:dyDescent="0.25">
      <c r="A23" s="136"/>
      <c r="B23" s="137"/>
      <c r="C23" s="69"/>
      <c r="D23" s="136"/>
      <c r="E23" s="136"/>
      <c r="F23" s="136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</row>
    <row r="24" spans="1:23" x14ac:dyDescent="0.25">
      <c r="A24" s="69"/>
      <c r="B24" s="69"/>
      <c r="C24" s="69"/>
      <c r="D24" s="69"/>
      <c r="E24" s="69"/>
      <c r="F24" s="69"/>
    </row>
    <row r="25" spans="1:23" x14ac:dyDescent="0.25">
      <c r="A25" s="132"/>
      <c r="B25" s="132"/>
      <c r="C25" s="132"/>
      <c r="D25" s="132"/>
      <c r="E25" s="132"/>
      <c r="F25" s="132"/>
    </row>
  </sheetData>
  <mergeCells count="5">
    <mergeCell ref="A4:A5"/>
    <mergeCell ref="B4:B5"/>
    <mergeCell ref="C4:E4"/>
    <mergeCell ref="A7:A13"/>
    <mergeCell ref="A14:B14"/>
  </mergeCells>
  <printOptions horizontalCentered="1" verticalCentered="1"/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№800.С</vt:lpstr>
      <vt:lpstr>розрахунок №800</vt:lpstr>
      <vt:lpstr>Додаток №800</vt:lpstr>
      <vt:lpstr>№800.С!Print_Area</vt:lpstr>
      <vt:lpstr>№800.С!Область_печати</vt:lpstr>
      <vt:lpstr>'Додаток №800'!Область_печати</vt:lpstr>
      <vt:lpstr>'розрахунок №800'!Область_печати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Тарапата Александра Ивановна</cp:lastModifiedBy>
  <dcterms:created xsi:type="dcterms:W3CDTF">2017-03-01T13:01:43Z</dcterms:created>
  <dcterms:modified xsi:type="dcterms:W3CDTF">2017-03-02T13:09:18Z</dcterms:modified>
</cp:coreProperties>
</file>