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72" windowWidth="15576" windowHeight="11340" tabRatio="472" activeTab="0"/>
  </bookViews>
  <sheets>
    <sheet name="паспорт" sheetId="1" r:id="rId1"/>
    <sheet name=" розрахунок" sheetId="2" r:id="rId2"/>
    <sheet name="додаток" sheetId="3" r:id="rId3"/>
    <sheet name="variablesList" sheetId="4" state="veryHidden" r:id="rId4"/>
  </sheets>
  <definedNames>
    <definedName name="_xlnm.Print_Area" localSheetId="0">'паспорт'!$A$1:$AB$52</definedName>
  </definedNames>
  <calcPr fullCalcOnLoad="1"/>
</workbook>
</file>

<file path=xl/sharedStrings.xml><?xml version="1.0" encoding="utf-8"?>
<sst xmlns="http://schemas.openxmlformats.org/spreadsheetml/2006/main" count="97" uniqueCount="80">
  <si>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</si>
  <si>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</si>
  <si>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</si>
  <si>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</si>
  <si>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</si>
  <si>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</si>
  <si>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</si>
  <si>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ПАТ "УКРТРАНСГАЗ"</t>
  </si>
  <si>
    <t>Вимірювальна хіміко-аналітична лабораторія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</si>
  <si>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</si>
  <si>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t>Фізико-хімічні показники газу обчислені на основі компонентного складу, 101,325 кПа</t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</si>
  <si>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</si>
  <si>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</si>
  <si>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</si>
  <si>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</si>
  <si>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</si>
  <si>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</si>
  <si>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</si>
  <si>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</si>
  <si>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</si>
  <si>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</si>
  <si>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</si>
  <si>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</si>
  <si>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 xml:space="preserve">  </t>
  </si>
  <si>
    <t>Лабораторія, де здійснювалось вимірювання газу</t>
  </si>
  <si>
    <t>x:\gaysin</t>
  </si>
  <si>
    <t>10, 11, 24, 25, 127, 128, 132, 180, 207, 215</t>
  </si>
  <si>
    <t>x:\</t>
  </si>
  <si>
    <t>x:\Illinci</t>
  </si>
  <si>
    <t>x:\Talne</t>
  </si>
  <si>
    <t>за період з</t>
  </si>
  <si>
    <t xml:space="preserve"> по</t>
  </si>
  <si>
    <t>Теплота згоряння вища, МДж/м3</t>
  </si>
  <si>
    <t>Загальний обсяг газу, м3</t>
  </si>
  <si>
    <t>Енергія, МДж</t>
  </si>
  <si>
    <r>
      <t>Теплота згоряння (середньозважене значення за місяць), ккал/м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</si>
  <si>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МДж/м</t>
    </r>
    <r>
      <rPr>
        <sz val="9"/>
        <color indexed="8"/>
        <rFont val="Calibri"/>
        <family val="2"/>
      </rPr>
      <t>³</t>
    </r>
  </si>
  <si>
    <r>
      <t>Теплота згоряння (середньозважене значення за місяць), кВт*год./м</t>
    </r>
    <r>
      <rPr>
        <sz val="9"/>
        <color indexed="8"/>
        <rFont val="Calibri"/>
        <family val="2"/>
      </rPr>
      <t>³</t>
    </r>
  </si>
  <si>
    <t xml:space="preserve"> ккал/м3</t>
  </si>
  <si>
    <t xml:space="preserve"> МДж/м3</t>
  </si>
  <si>
    <t>кВт⋅год/м3</t>
  </si>
  <si>
    <t>Теплота згоряння нижча</t>
  </si>
  <si>
    <t>Теплота згоряння вища</t>
  </si>
  <si>
    <t>Число Воббе вище</t>
  </si>
  <si>
    <r>
      <t>Температура вимірювання/згоряння при  20/25</t>
    </r>
    <r>
      <rPr>
        <b/>
        <sz val="11"/>
        <color indexed="8"/>
        <rFont val="Calibri"/>
        <family val="2"/>
      </rPr>
      <t>°</t>
    </r>
    <r>
      <rPr>
        <b/>
        <sz val="9.9"/>
        <color indexed="8"/>
        <rFont val="Times New Roman"/>
        <family val="1"/>
      </rPr>
      <t>С</t>
    </r>
  </si>
  <si>
    <t xml:space="preserve">Обсяг газу переданого за добу,  м3 </t>
  </si>
  <si>
    <t xml:space="preserve"> МДж/м³</t>
  </si>
  <si>
    <t>ккал/м³</t>
  </si>
  <si>
    <t>кВт*год./м³</t>
  </si>
  <si>
    <t>Cередньозважене значення вищої теплоти згоряння</t>
  </si>
  <si>
    <t>Область</t>
  </si>
  <si>
    <t>ГРС, прямий споживач</t>
  </si>
  <si>
    <t>Філія "УМГ "Київтрансгаз"</t>
  </si>
  <si>
    <t xml:space="preserve">ПАТ "Укртрансгаз" УМГ "Київтрансгаз" Диканським ЛВУМГ та прийнятого ПАТ"Харківгаз" </t>
  </si>
  <si>
    <t>Солохівський п/м Диканське ЛВУМГ</t>
  </si>
  <si>
    <r>
      <t xml:space="preserve">Свідоцтво </t>
    </r>
    <r>
      <rPr>
        <b/>
        <sz val="8"/>
        <rFont val="Arial"/>
        <family val="2"/>
      </rPr>
      <t xml:space="preserve">№ 221-15 </t>
    </r>
    <r>
      <rPr>
        <sz val="8"/>
        <rFont val="Arial"/>
        <family val="2"/>
      </rPr>
      <t xml:space="preserve">чинне до </t>
    </r>
    <r>
      <rPr>
        <b/>
        <sz val="8"/>
        <rFont val="Arial"/>
        <family val="2"/>
      </rPr>
      <t>31.12.2018 р.</t>
    </r>
  </si>
  <si>
    <t>ПАСПОРТ ФІЗИКО-ХІМІЧНИХ ПОКАЗНИКІВ ПРИРОДНОГО ГАЗУ  № 139</t>
  </si>
  <si>
    <t>по газопроводу-відводу ГРС Олексіївка</t>
  </si>
  <si>
    <t>Маршрут №  139</t>
  </si>
  <si>
    <t>Додаток до Паспорту фізико-хімічних показників природного газу по маршруту № 139</t>
  </si>
  <si>
    <t>Харківська область</t>
  </si>
  <si>
    <t>ГРС Олексіївка (Дублянка)</t>
  </si>
  <si>
    <t>Температура точки роси за вологою (Р = 3.92 МПа), ºС</t>
  </si>
  <si>
    <t>Температура точки роси за вуглеводнями, ºС</t>
  </si>
  <si>
    <r>
      <t>Вміст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</si>
  <si>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Вміст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</si>
  <si>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Вміст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</si>
  <si>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відс</t>
  </si>
  <si>
    <r>
      <t xml:space="preserve">Додаток до Паспорту фізико-хімічних показників природного газу  </t>
    </r>
    <r>
      <rPr>
        <b/>
        <sz val="11"/>
        <color indexed="8"/>
        <rFont val="Arial"/>
        <family val="2"/>
      </rPr>
      <t>№139</t>
    </r>
  </si>
  <si>
    <t>Середньозважене значення вищої теплоти згоряння по маршруту № 139</t>
  </si>
  <si>
    <t>Підрозділу підприємства, якому підпорядкована лабораторія                  прізвище</t>
  </si>
  <si>
    <t>підпис                              дата</t>
  </si>
  <si>
    <t xml:space="preserve">Лабораторія, де здійснювалось вимірювання газу                                       прізвище                         підпис                              дата   </t>
  </si>
  <si>
    <t>ГРС Олексіївка (Н Іванівка)</t>
  </si>
  <si>
    <t xml:space="preserve">точка відбору проби  ГРС Олексіївка (Дублянка, Н Іванівка) </t>
  </si>
  <si>
    <t>Рівень одоризації відповідає чинним нормативним документам</t>
  </si>
  <si>
    <t xml:space="preserve">Заступник начальника  Диканського ЛВУМГ                           Герасименко І.М.                                   31.05.2017                                                                                  </t>
  </si>
  <si>
    <t xml:space="preserve"> Керівник лабораторії                                                                  Корж Л.М.                                            31.05.2017                                                                                         </t>
  </si>
  <si>
    <t xml:space="preserve"> Керівник лабораторії                                                                                                                                            Корж Л.М.                                                                     31.05.2017                                                                                         </t>
  </si>
  <si>
    <t xml:space="preserve">Заступник начальника  Диканського ЛВУМГ                                                                                                       Герасименко І.М.                                                          31.05.2017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</si>
</sst>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dd/mm/yyyy\ \р/"/>
    <numFmt numFmtId="168" formatCode="#,##0.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57"/>
      <name val="Arial Cyr"/>
      <family val="0"/>
    </font>
    <font>
      <sz val="11"/>
      <name val="Times New Roman"/>
      <family val="1"/>
    </font>
    <font>
      <b/>
      <i/>
      <sz val="10"/>
      <color indexed="57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62"/>
      <name val="Arial"/>
      <family val="2"/>
    </font>
    <font>
      <sz val="9"/>
      <color indexed="8"/>
      <name val="Arial"/>
      <family val="2"/>
    </font>
    <font>
      <b/>
      <sz val="10"/>
      <color indexed="30"/>
      <name val="Arial"/>
      <family val="2"/>
    </font>
    <font>
      <b/>
      <sz val="16"/>
      <color indexed="30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0"/>
      <color theme="4" tint="-0.24997000396251678"/>
      <name val="Arial"/>
      <family val="2"/>
    </font>
    <font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6"/>
      <color rgb="FF0070C0"/>
      <name val="Times New Roman"/>
      <family val="1"/>
    </font>
    <font>
      <b/>
      <sz val="9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5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165" fontId="0" fillId="33" borderId="0" xfId="0" applyNumberFormat="1" applyFill="1" applyAlignment="1">
      <alignment/>
    </xf>
    <xf numFmtId="0" fontId="6" fillId="33" borderId="0" xfId="0" applyFont="1" applyFill="1" applyAlignment="1">
      <alignment horizontal="center"/>
    </xf>
    <xf numFmtId="2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164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Alignment="1">
      <alignment horizontal="center"/>
    </xf>
    <xf numFmtId="165" fontId="66" fillId="33" borderId="0" xfId="0" applyNumberFormat="1" applyFont="1" applyFill="1" applyAlignment="1">
      <alignment/>
    </xf>
    <xf numFmtId="2" fontId="66" fillId="33" borderId="0" xfId="0" applyNumberFormat="1" applyFont="1" applyFill="1" applyAlignment="1" applyProtection="1">
      <alignment/>
      <protection/>
    </xf>
    <xf numFmtId="0" fontId="66" fillId="33" borderId="0" xfId="0" applyFont="1" applyFill="1" applyAlignment="1" applyProtection="1">
      <alignment/>
      <protection locked="0"/>
    </xf>
    <xf numFmtId="0" fontId="67" fillId="33" borderId="10" xfId="0" applyFont="1" applyFill="1" applyBorder="1" applyAlignment="1" applyProtection="1">
      <alignment horizontal="center" vertical="center" wrapText="1"/>
      <protection locked="0"/>
    </xf>
    <xf numFmtId="164" fontId="67" fillId="33" borderId="10" xfId="0" applyNumberFormat="1" applyFont="1" applyFill="1" applyBorder="1" applyAlignment="1" applyProtection="1">
      <alignment horizontal="center"/>
      <protection locked="0"/>
    </xf>
    <xf numFmtId="164" fontId="67" fillId="33" borderId="10" xfId="0" applyNumberFormat="1" applyFont="1" applyFill="1" applyBorder="1" applyAlignment="1">
      <alignment horizontal="center"/>
    </xf>
    <xf numFmtId="164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1" xfId="0" applyFont="1" applyFill="1" applyBorder="1" applyAlignment="1" applyProtection="1">
      <alignment horizontal="center" vertical="center" wrapText="1"/>
      <protection locked="0"/>
    </xf>
    <xf numFmtId="0" fontId="65" fillId="33" borderId="12" xfId="0" applyFont="1" applyFill="1" applyBorder="1" applyAlignment="1" applyProtection="1">
      <alignment horizontal="center" vertical="center" wrapText="1"/>
      <protection locked="0"/>
    </xf>
    <xf numFmtId="0" fontId="65" fillId="33" borderId="13" xfId="0" applyFont="1" applyFill="1" applyBorder="1" applyAlignment="1" applyProtection="1">
      <alignment horizontal="center" vertical="center" wrapText="1"/>
      <protection locked="0"/>
    </xf>
    <xf numFmtId="164" fontId="67" fillId="33" borderId="14" xfId="0" applyNumberFormat="1" applyFont="1" applyFill="1" applyBorder="1" applyAlignment="1">
      <alignment horizontal="center"/>
    </xf>
    <xf numFmtId="164" fontId="67" fillId="33" borderId="14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15" xfId="0" applyNumberFormat="1" applyFont="1" applyFill="1" applyBorder="1" applyAlignment="1" applyProtection="1">
      <alignment horizontal="center"/>
      <protection locked="0"/>
    </xf>
    <xf numFmtId="164" fontId="67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15" xfId="0" applyNumberFormat="1" applyFont="1" applyFill="1" applyBorder="1" applyAlignment="1">
      <alignment horizontal="center"/>
    </xf>
    <xf numFmtId="0" fontId="67" fillId="33" borderId="16" xfId="0" applyFont="1" applyFill="1" applyBorder="1" applyAlignment="1" applyProtection="1">
      <alignment horizontal="center" vertical="center" wrapText="1"/>
      <protection locked="0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67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19" xfId="0" applyFont="1" applyFill="1" applyBorder="1" applyAlignment="1" applyProtection="1">
      <alignment horizontal="center" vertical="center" wrapText="1"/>
      <protection locked="0"/>
    </xf>
    <xf numFmtId="0" fontId="67" fillId="33" borderId="20" xfId="0" applyFont="1" applyFill="1" applyBorder="1" applyAlignment="1" applyProtection="1">
      <alignment horizontal="center" vertical="center" wrapText="1"/>
      <protection locked="0"/>
    </xf>
    <xf numFmtId="164" fontId="67" fillId="33" borderId="21" xfId="0" applyNumberFormat="1" applyFont="1" applyFill="1" applyBorder="1" applyAlignment="1">
      <alignment horizontal="center"/>
    </xf>
    <xf numFmtId="164" fontId="67" fillId="33" borderId="13" xfId="0" applyNumberFormat="1" applyFont="1" applyFill="1" applyBorder="1" applyAlignment="1">
      <alignment horizontal="center"/>
    </xf>
    <xf numFmtId="164" fontId="67" fillId="33" borderId="22" xfId="0" applyNumberFormat="1" applyFont="1" applyFill="1" applyBorder="1" applyAlignment="1">
      <alignment horizontal="center"/>
    </xf>
    <xf numFmtId="2" fontId="65" fillId="33" borderId="17" xfId="0" applyNumberFormat="1" applyFont="1" applyFill="1" applyBorder="1" applyAlignment="1">
      <alignment horizontal="center"/>
    </xf>
    <xf numFmtId="4" fontId="11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 wrapText="1"/>
    </xf>
    <xf numFmtId="0" fontId="65" fillId="33" borderId="26" xfId="0" applyFont="1" applyFill="1" applyBorder="1" applyAlignment="1" applyProtection="1">
      <alignment horizontal="center" vertical="center" wrapText="1"/>
      <protection locked="0"/>
    </xf>
    <xf numFmtId="164" fontId="65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Alignment="1">
      <alignment/>
    </xf>
    <xf numFmtId="3" fontId="10" fillId="0" borderId="27" xfId="0" applyNumberFormat="1" applyFont="1" applyBorder="1" applyAlignment="1">
      <alignment horizontal="center" vertical="center" wrapText="1"/>
    </xf>
    <xf numFmtId="4" fontId="68" fillId="0" borderId="28" xfId="0" applyNumberFormat="1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wrapText="1"/>
    </xf>
    <xf numFmtId="4" fontId="10" fillId="0" borderId="29" xfId="0" applyNumberFormat="1" applyFont="1" applyBorder="1" applyAlignment="1">
      <alignment horizontal="center" vertical="center" wrapText="1"/>
    </xf>
    <xf numFmtId="4" fontId="69" fillId="0" borderId="30" xfId="0" applyNumberFormat="1" applyFont="1" applyBorder="1" applyAlignment="1">
      <alignment horizontal="center" vertical="center" wrapText="1"/>
    </xf>
    <xf numFmtId="168" fontId="9" fillId="0" borderId="17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4" fontId="70" fillId="34" borderId="30" xfId="0" applyNumberFormat="1" applyFont="1" applyFill="1" applyBorder="1" applyAlignment="1">
      <alignment horizontal="center" vertical="center" wrapText="1"/>
    </xf>
    <xf numFmtId="166" fontId="67" fillId="33" borderId="15" xfId="0" applyNumberFormat="1" applyFont="1" applyFill="1" applyBorder="1" applyAlignment="1">
      <alignment horizontal="center"/>
    </xf>
    <xf numFmtId="166" fontId="65" fillId="33" borderId="15" xfId="0" applyNumberFormat="1" applyFont="1" applyFill="1" applyBorder="1" applyAlignment="1">
      <alignment horizontal="center"/>
    </xf>
    <xf numFmtId="166" fontId="65" fillId="33" borderId="31" xfId="0" applyNumberFormat="1" applyFont="1" applyFill="1" applyBorder="1" applyAlignment="1">
      <alignment horizontal="center"/>
    </xf>
    <xf numFmtId="166" fontId="67" fillId="33" borderId="21" xfId="0" applyNumberFormat="1" applyFont="1" applyFill="1" applyBorder="1" applyAlignment="1">
      <alignment horizontal="center"/>
    </xf>
    <xf numFmtId="166" fontId="65" fillId="33" borderId="32" xfId="0" applyNumberFormat="1" applyFont="1" applyFill="1" applyBorder="1" applyAlignment="1">
      <alignment horizontal="center"/>
    </xf>
    <xf numFmtId="0" fontId="67" fillId="33" borderId="33" xfId="0" applyFont="1" applyFill="1" applyBorder="1" applyAlignment="1" applyProtection="1">
      <alignment horizontal="center" vertical="center" textRotation="90" wrapText="1"/>
      <protection locked="0"/>
    </xf>
    <xf numFmtId="0" fontId="67" fillId="33" borderId="34" xfId="0" applyFont="1" applyFill="1" applyBorder="1" applyAlignment="1" applyProtection="1">
      <alignment horizontal="center" vertical="center" textRotation="90" wrapText="1"/>
      <protection locked="0"/>
    </xf>
    <xf numFmtId="0" fontId="67" fillId="33" borderId="35" xfId="0" applyFont="1" applyFill="1" applyBorder="1" applyAlignment="1" applyProtection="1">
      <alignment horizontal="center" vertical="center" textRotation="90" wrapText="1"/>
      <protection locked="0"/>
    </xf>
    <xf numFmtId="4" fontId="71" fillId="0" borderId="36" xfId="0" applyNumberFormat="1" applyFont="1" applyBorder="1" applyAlignment="1">
      <alignment horizontal="center" vertical="center" wrapText="1"/>
    </xf>
    <xf numFmtId="4" fontId="72" fillId="0" borderId="30" xfId="0" applyNumberFormat="1" applyFont="1" applyBorder="1" applyAlignment="1">
      <alignment horizontal="center" vertical="center" wrapText="1"/>
    </xf>
    <xf numFmtId="3" fontId="72" fillId="0" borderId="37" xfId="0" applyNumberFormat="1" applyFont="1" applyBorder="1" applyAlignment="1">
      <alignment horizontal="center" vertical="center"/>
    </xf>
    <xf numFmtId="4" fontId="73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4" fillId="0" borderId="38" xfId="0" applyFont="1" applyBorder="1" applyAlignment="1">
      <alignment/>
    </xf>
    <xf numFmtId="0" fontId="56" fillId="0" borderId="37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5" fillId="0" borderId="28" xfId="0" applyFont="1" applyBorder="1" applyAlignment="1">
      <alignment/>
    </xf>
    <xf numFmtId="0" fontId="56" fillId="0" borderId="0" xfId="0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74" fillId="0" borderId="0" xfId="0" applyFont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4" fillId="0" borderId="28" xfId="0" applyFont="1" applyBorder="1" applyAlignment="1">
      <alignment/>
    </xf>
    <xf numFmtId="0" fontId="75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65" fillId="33" borderId="40" xfId="0" applyFont="1" applyFill="1" applyBorder="1" applyAlignment="1" applyProtection="1">
      <alignment horizontal="center" vertical="center" wrapText="1"/>
      <protection locked="0"/>
    </xf>
    <xf numFmtId="164" fontId="67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41" xfId="0" applyFont="1" applyFill="1" applyBorder="1" applyAlignment="1" applyProtection="1">
      <alignment horizontal="center" vertical="center" wrapText="1"/>
      <protection locked="0"/>
    </xf>
    <xf numFmtId="0" fontId="65" fillId="33" borderId="42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/>
      <protection locked="0"/>
    </xf>
    <xf numFmtId="0" fontId="76" fillId="0" borderId="0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right" vertical="center" wrapText="1"/>
      <protection locked="0"/>
    </xf>
    <xf numFmtId="0" fontId="67" fillId="33" borderId="39" xfId="0" applyFont="1" applyFill="1" applyBorder="1" applyAlignment="1" applyProtection="1">
      <alignment horizontal="right" vertical="center" wrapText="1"/>
      <protection locked="0"/>
    </xf>
    <xf numFmtId="4" fontId="71" fillId="3" borderId="36" xfId="0" applyNumberFormat="1" applyFont="1" applyFill="1" applyBorder="1" applyAlignment="1">
      <alignment horizontal="center" vertical="center" wrapText="1"/>
    </xf>
    <xf numFmtId="3" fontId="72" fillId="3" borderId="30" xfId="0" applyNumberFormat="1" applyFont="1" applyFill="1" applyBorder="1" applyAlignment="1">
      <alignment horizontal="center" vertical="center"/>
    </xf>
    <xf numFmtId="4" fontId="72" fillId="3" borderId="46" xfId="0" applyNumberFormat="1" applyFont="1" applyFill="1" applyBorder="1" applyAlignment="1">
      <alignment horizontal="center" vertical="center" wrapText="1"/>
    </xf>
    <xf numFmtId="0" fontId="77" fillId="0" borderId="0" xfId="0" applyFont="1" applyBorder="1" applyAlignment="1" applyProtection="1">
      <alignment vertical="center" wrapText="1"/>
      <protection locked="0"/>
    </xf>
    <xf numFmtId="4" fontId="12" fillId="34" borderId="30" xfId="0" applyNumberFormat="1" applyFont="1" applyFill="1" applyBorder="1" applyAlignment="1">
      <alignment horizontal="center" vertical="center" wrapText="1"/>
    </xf>
    <xf numFmtId="164" fontId="67" fillId="33" borderId="14" xfId="0" applyNumberFormat="1" applyFont="1" applyFill="1" applyBorder="1" applyAlignment="1" applyProtection="1">
      <alignment horizontal="center"/>
      <protection locked="0"/>
    </xf>
    <xf numFmtId="164" fontId="67" fillId="33" borderId="17" xfId="0" applyNumberFormat="1" applyFont="1" applyFill="1" applyBorder="1" applyAlignment="1">
      <alignment horizontal="center"/>
    </xf>
    <xf numFmtId="164" fontId="67" fillId="33" borderId="17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20" xfId="0" applyNumberFormat="1" applyFont="1" applyFill="1" applyBorder="1" applyAlignment="1">
      <alignment horizontal="center"/>
    </xf>
    <xf numFmtId="166" fontId="67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67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67" fillId="33" borderId="13" xfId="0" applyNumberFormat="1" applyFont="1" applyFill="1" applyBorder="1" applyAlignment="1" applyProtection="1">
      <alignment horizontal="center" vertical="center" wrapText="1"/>
      <protection locked="0"/>
    </xf>
    <xf numFmtId="166" fontId="6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4" fontId="12" fillId="34" borderId="37" xfId="0" applyNumberFormat="1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64" fontId="67" fillId="33" borderId="47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48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49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67" fillId="33" borderId="31" xfId="0" applyNumberFormat="1" applyFont="1" applyFill="1" applyBorder="1" applyAlignment="1" applyProtection="1">
      <alignment horizontal="center"/>
      <protection locked="0"/>
    </xf>
    <xf numFmtId="164" fontId="67" fillId="33" borderId="11" xfId="0" applyNumberFormat="1" applyFont="1" applyFill="1" applyBorder="1" applyAlignment="1" applyProtection="1">
      <alignment horizontal="center"/>
      <protection locked="0"/>
    </xf>
    <xf numFmtId="164" fontId="67" fillId="33" borderId="50" xfId="0" applyNumberFormat="1" applyFont="1" applyFill="1" applyBorder="1" applyAlignment="1" applyProtection="1">
      <alignment horizontal="center"/>
      <protection locked="0"/>
    </xf>
    <xf numFmtId="164" fontId="67" fillId="33" borderId="19" xfId="0" applyNumberFormat="1" applyFont="1" applyFill="1" applyBorder="1" applyAlignment="1">
      <alignment horizontal="center"/>
    </xf>
    <xf numFmtId="164" fontId="67" fillId="33" borderId="31" xfId="0" applyNumberFormat="1" applyFont="1" applyFill="1" applyBorder="1" applyAlignment="1">
      <alignment horizontal="center"/>
    </xf>
    <xf numFmtId="164" fontId="67" fillId="33" borderId="11" xfId="0" applyNumberFormat="1" applyFont="1" applyFill="1" applyBorder="1" applyAlignment="1">
      <alignment horizontal="center"/>
    </xf>
    <xf numFmtId="164" fontId="67" fillId="33" borderId="50" xfId="0" applyNumberFormat="1" applyFont="1" applyFill="1" applyBorder="1" applyAlignment="1">
      <alignment horizontal="center"/>
    </xf>
    <xf numFmtId="164" fontId="67" fillId="33" borderId="32" xfId="0" applyNumberFormat="1" applyFont="1" applyFill="1" applyBorder="1" applyAlignment="1">
      <alignment horizontal="center"/>
    </xf>
    <xf numFmtId="164" fontId="67" fillId="33" borderId="12" xfId="0" applyNumberFormat="1" applyFont="1" applyFill="1" applyBorder="1" applyAlignment="1">
      <alignment horizontal="center"/>
    </xf>
    <xf numFmtId="164" fontId="67" fillId="33" borderId="51" xfId="0" applyNumberFormat="1" applyFont="1" applyFill="1" applyBorder="1" applyAlignment="1">
      <alignment horizontal="center"/>
    </xf>
    <xf numFmtId="164" fontId="67" fillId="33" borderId="18" xfId="0" applyNumberFormat="1" applyFont="1" applyFill="1" applyBorder="1" applyAlignment="1">
      <alignment horizontal="center"/>
    </xf>
    <xf numFmtId="0" fontId="12" fillId="0" borderId="30" xfId="0" applyFont="1" applyBorder="1" applyAlignment="1">
      <alignment horizontal="left" vertical="center" wrapText="1"/>
    </xf>
    <xf numFmtId="166" fontId="67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1" xfId="0" applyFont="1" applyFill="1" applyBorder="1" applyAlignment="1" applyProtection="1">
      <alignment horizontal="center" vertical="center" wrapText="1"/>
      <protection locked="0"/>
    </xf>
    <xf numFmtId="0" fontId="67" fillId="33" borderId="40" xfId="0" applyFont="1" applyFill="1" applyBorder="1" applyAlignment="1" applyProtection="1">
      <alignment horizontal="center" vertical="center" wrapText="1"/>
      <protection locked="0"/>
    </xf>
    <xf numFmtId="166" fontId="67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6" xfId="0" applyFont="1" applyFill="1" applyBorder="1" applyAlignment="1" applyProtection="1">
      <alignment horizontal="center" vertical="center" wrapText="1"/>
      <protection locked="0"/>
    </xf>
    <xf numFmtId="166" fontId="67" fillId="33" borderId="31" xfId="0" applyNumberFormat="1" applyFont="1" applyFill="1" applyBorder="1" applyAlignment="1">
      <alignment horizontal="center"/>
    </xf>
    <xf numFmtId="4" fontId="77" fillId="0" borderId="30" xfId="0" applyNumberFormat="1" applyFont="1" applyBorder="1" applyAlignment="1">
      <alignment horizontal="center" vertical="center" wrapText="1"/>
    </xf>
    <xf numFmtId="3" fontId="77" fillId="0" borderId="37" xfId="0" applyNumberFormat="1" applyFont="1" applyBorder="1" applyAlignment="1">
      <alignment horizontal="center" vertical="center"/>
    </xf>
    <xf numFmtId="4" fontId="77" fillId="0" borderId="30" xfId="0" applyNumberFormat="1" applyFont="1" applyBorder="1" applyAlignment="1">
      <alignment horizontal="center" vertical="center"/>
    </xf>
    <xf numFmtId="4" fontId="77" fillId="3" borderId="30" xfId="0" applyNumberFormat="1" applyFont="1" applyFill="1" applyBorder="1" applyAlignment="1">
      <alignment horizontal="center" vertical="center" wrapText="1"/>
    </xf>
    <xf numFmtId="3" fontId="77" fillId="3" borderId="30" xfId="0" applyNumberFormat="1" applyFont="1" applyFill="1" applyBorder="1" applyAlignment="1">
      <alignment horizontal="center" vertical="center"/>
    </xf>
    <xf numFmtId="168" fontId="9" fillId="0" borderId="52" xfId="0" applyNumberFormat="1" applyFont="1" applyBorder="1" applyAlignment="1">
      <alignment horizontal="center" vertical="center"/>
    </xf>
    <xf numFmtId="168" fontId="71" fillId="3" borderId="52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9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4" fontId="72" fillId="0" borderId="0" xfId="0" applyNumberFormat="1" applyFont="1" applyBorder="1" applyAlignment="1">
      <alignment horizontal="center" vertical="center" wrapText="1"/>
    </xf>
    <xf numFmtId="3" fontId="72" fillId="0" borderId="0" xfId="0" applyNumberFormat="1" applyFont="1" applyBorder="1" applyAlignment="1">
      <alignment horizontal="center" vertical="center"/>
    </xf>
    <xf numFmtId="4" fontId="7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72" fillId="0" borderId="30" xfId="0" applyNumberFormat="1" applyFont="1" applyBorder="1" applyAlignment="1">
      <alignment horizontal="center" vertical="center"/>
    </xf>
    <xf numFmtId="4" fontId="70" fillId="34" borderId="53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4" fontId="72" fillId="0" borderId="53" xfId="0" applyNumberFormat="1" applyFont="1" applyBorder="1" applyAlignment="1">
      <alignment horizontal="center" vertical="center"/>
    </xf>
    <xf numFmtId="4" fontId="72" fillId="3" borderId="53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2" fontId="18" fillId="3" borderId="30" xfId="0" applyNumberFormat="1" applyFont="1" applyFill="1" applyBorder="1" applyAlignment="1">
      <alignment horizontal="center" vertical="center"/>
    </xf>
    <xf numFmtId="2" fontId="65" fillId="33" borderId="54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9" xfId="0" applyFont="1" applyFill="1" applyBorder="1" applyAlignment="1" applyProtection="1">
      <alignment horizontal="center" vertical="center" wrapText="1"/>
      <protection locked="0"/>
    </xf>
    <xf numFmtId="0" fontId="65" fillId="33" borderId="17" xfId="0" applyFont="1" applyFill="1" applyBorder="1" applyAlignment="1" applyProtection="1">
      <alignment horizontal="center" vertical="center" wrapText="1"/>
      <protection locked="0"/>
    </xf>
    <xf numFmtId="3" fontId="65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24" xfId="0" applyNumberFormat="1" applyFont="1" applyFill="1" applyBorder="1" applyAlignment="1" applyProtection="1">
      <alignment horizontal="center" vertical="center" wrapText="1"/>
      <protection locked="0"/>
    </xf>
    <xf numFmtId="3" fontId="67" fillId="33" borderId="25" xfId="0" applyNumberFormat="1" applyFont="1" applyFill="1" applyBorder="1" applyAlignment="1" applyProtection="1">
      <alignment horizontal="center" vertical="center" wrapText="1"/>
      <protection locked="0"/>
    </xf>
    <xf numFmtId="2" fontId="65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17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24" xfId="0" applyNumberFormat="1" applyFont="1" applyFill="1" applyBorder="1" applyAlignment="1" applyProtection="1">
      <alignment horizontal="center"/>
      <protection locked="0"/>
    </xf>
    <xf numFmtId="2" fontId="65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55" xfId="0" applyFont="1" applyFill="1" applyBorder="1" applyAlignment="1" applyProtection="1">
      <alignment horizontal="center" vertical="center" textRotation="90" wrapText="1"/>
      <protection locked="0"/>
    </xf>
    <xf numFmtId="3" fontId="67" fillId="33" borderId="56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67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65" fillId="33" borderId="16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56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17" xfId="0" applyNumberFormat="1" applyFont="1" applyFill="1" applyBorder="1" applyAlignment="1">
      <alignment horizontal="center"/>
    </xf>
    <xf numFmtId="2" fontId="67" fillId="33" borderId="54" xfId="0" applyNumberFormat="1" applyFont="1" applyFill="1" applyBorder="1" applyAlignment="1" applyProtection="1">
      <alignment horizontal="center" vertical="center" wrapText="1"/>
      <protection locked="0"/>
    </xf>
    <xf numFmtId="3" fontId="65" fillId="33" borderId="56" xfId="0" applyNumberFormat="1" applyFont="1" applyFill="1" applyBorder="1" applyAlignment="1" applyProtection="1">
      <alignment horizontal="center" vertical="center" wrapText="1"/>
      <protection locked="0"/>
    </xf>
    <xf numFmtId="2" fontId="65" fillId="33" borderId="56" xfId="0" applyNumberFormat="1" applyFont="1" applyFill="1" applyBorder="1" applyAlignment="1" applyProtection="1">
      <alignment horizontal="center" vertical="center" wrapText="1"/>
      <protection locked="0"/>
    </xf>
    <xf numFmtId="164" fontId="65" fillId="33" borderId="19" xfId="0" applyNumberFormat="1" applyFont="1" applyFill="1" applyBorder="1" applyAlignment="1">
      <alignment horizontal="center"/>
    </xf>
    <xf numFmtId="164" fontId="65" fillId="33" borderId="17" xfId="0" applyNumberFormat="1" applyFont="1" applyFill="1" applyBorder="1" applyAlignment="1">
      <alignment horizontal="center"/>
    </xf>
    <xf numFmtId="168" fontId="9" fillId="0" borderId="57" xfId="0" applyNumberFormat="1" applyFont="1" applyBorder="1" applyAlignment="1">
      <alignment horizontal="center" vertical="center"/>
    </xf>
    <xf numFmtId="3" fontId="71" fillId="3" borderId="46" xfId="0" applyNumberFormat="1" applyFont="1" applyFill="1" applyBorder="1" applyAlignment="1">
      <alignment horizontal="center" vertical="center" wrapText="1"/>
    </xf>
    <xf numFmtId="168" fontId="9" fillId="0" borderId="10" xfId="0" applyNumberFormat="1" applyFont="1" applyBorder="1" applyAlignment="1">
      <alignment horizontal="center" vertical="center"/>
    </xf>
    <xf numFmtId="168" fontId="71" fillId="0" borderId="29" xfId="0" applyNumberFormat="1" applyFont="1" applyBorder="1" applyAlignment="1">
      <alignment horizontal="center" vertical="center" wrapText="1"/>
    </xf>
    <xf numFmtId="168" fontId="79" fillId="0" borderId="10" xfId="0" applyNumberFormat="1" applyFont="1" applyBorder="1" applyAlignment="1">
      <alignment horizontal="center" vertical="center"/>
    </xf>
    <xf numFmtId="3" fontId="67" fillId="33" borderId="24" xfId="0" applyNumberFormat="1" applyFont="1" applyFill="1" applyBorder="1" applyAlignment="1" applyProtection="1">
      <alignment horizontal="center"/>
      <protection locked="0"/>
    </xf>
    <xf numFmtId="0" fontId="67" fillId="0" borderId="48" xfId="0" applyFont="1" applyBorder="1" applyAlignment="1" applyProtection="1">
      <alignment horizontal="left" vertical="center" textRotation="90" wrapText="1"/>
      <protection locked="0"/>
    </xf>
    <xf numFmtId="0" fontId="67" fillId="0" borderId="10" xfId="0" applyFont="1" applyBorder="1" applyAlignment="1" applyProtection="1">
      <alignment horizontal="left" vertical="center" textRotation="90" wrapText="1"/>
      <protection locked="0"/>
    </xf>
    <xf numFmtId="0" fontId="67" fillId="0" borderId="12" xfId="0" applyFont="1" applyBorder="1" applyAlignment="1" applyProtection="1">
      <alignment horizontal="left" vertical="center" textRotation="90" wrapText="1"/>
      <protection locked="0"/>
    </xf>
    <xf numFmtId="0" fontId="65" fillId="0" borderId="54" xfId="0" applyFont="1" applyBorder="1" applyAlignment="1" applyProtection="1">
      <alignment horizontal="left" vertical="center"/>
      <protection locked="0"/>
    </xf>
    <xf numFmtId="0" fontId="67" fillId="33" borderId="0" xfId="0" applyFont="1" applyFill="1" applyBorder="1" applyAlignment="1" applyProtection="1">
      <alignment horizontal="right" vertical="center" wrapText="1"/>
      <protection locked="0"/>
    </xf>
    <xf numFmtId="0" fontId="67" fillId="33" borderId="39" xfId="0" applyFont="1" applyFill="1" applyBorder="1" applyAlignment="1" applyProtection="1">
      <alignment horizontal="right" vertical="center" wrapText="1"/>
      <protection locked="0"/>
    </xf>
    <xf numFmtId="0" fontId="65" fillId="0" borderId="28" xfId="0" applyFont="1" applyBorder="1" applyAlignment="1" applyProtection="1">
      <alignment horizontal="right" wrapText="1"/>
      <protection/>
    </xf>
    <xf numFmtId="0" fontId="65" fillId="0" borderId="0" xfId="0" applyFont="1" applyBorder="1" applyAlignment="1" applyProtection="1">
      <alignment horizontal="right" wrapText="1"/>
      <protection/>
    </xf>
    <xf numFmtId="0" fontId="65" fillId="0" borderId="39" xfId="0" applyFont="1" applyBorder="1" applyAlignment="1" applyProtection="1">
      <alignment horizontal="right" wrapText="1"/>
      <protection/>
    </xf>
    <xf numFmtId="0" fontId="7" fillId="33" borderId="54" xfId="0" applyFont="1" applyFill="1" applyBorder="1" applyAlignment="1" applyProtection="1">
      <alignment horizontal="left" vertical="center"/>
      <protection locked="0"/>
    </xf>
    <xf numFmtId="0" fontId="67" fillId="0" borderId="58" xfId="0" applyFont="1" applyBorder="1" applyAlignment="1" applyProtection="1">
      <alignment horizontal="center" vertical="center" textRotation="90" wrapText="1"/>
      <protection locked="0"/>
    </xf>
    <xf numFmtId="0" fontId="67" fillId="0" borderId="59" xfId="0" applyFont="1" applyBorder="1" applyAlignment="1" applyProtection="1">
      <alignment horizontal="center" vertical="center" textRotation="90" wrapText="1"/>
      <protection locked="0"/>
    </xf>
    <xf numFmtId="2" fontId="67" fillId="3" borderId="59" xfId="0" applyNumberFormat="1" applyFont="1" applyFill="1" applyBorder="1" applyAlignment="1" applyProtection="1">
      <alignment horizontal="center" vertical="center" wrapText="1"/>
      <protection locked="0"/>
    </xf>
    <xf numFmtId="2" fontId="67" fillId="3" borderId="60" xfId="0" applyNumberFormat="1" applyFont="1" applyFill="1" applyBorder="1" applyAlignment="1" applyProtection="1">
      <alignment horizontal="center" vertical="center" wrapText="1"/>
      <protection locked="0"/>
    </xf>
    <xf numFmtId="2" fontId="67" fillId="3" borderId="61" xfId="0" applyNumberFormat="1" applyFont="1" applyFill="1" applyBorder="1" applyAlignment="1" applyProtection="1">
      <alignment horizontal="center" vertical="center" wrapText="1"/>
      <protection locked="0"/>
    </xf>
    <xf numFmtId="2" fontId="67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67" fillId="3" borderId="63" xfId="0" applyFont="1" applyFill="1" applyBorder="1" applyAlignment="1" applyProtection="1">
      <alignment horizontal="center" vertical="center" wrapText="1"/>
      <protection locked="0"/>
    </xf>
    <xf numFmtId="0" fontId="67" fillId="3" borderId="64" xfId="0" applyFont="1" applyFill="1" applyBorder="1" applyAlignment="1" applyProtection="1">
      <alignment horizontal="center" vertical="center" wrapText="1"/>
      <protection locked="0"/>
    </xf>
    <xf numFmtId="0" fontId="65" fillId="0" borderId="64" xfId="0" applyFont="1" applyBorder="1" applyAlignment="1" applyProtection="1">
      <alignment horizontal="right" vertical="center" wrapText="1"/>
      <protection locked="0"/>
    </xf>
    <xf numFmtId="0" fontId="65" fillId="0" borderId="34" xfId="0" applyFont="1" applyBorder="1" applyAlignment="1" applyProtection="1">
      <alignment horizontal="right" vertical="center" wrapText="1"/>
      <protection locked="0"/>
    </xf>
    <xf numFmtId="0" fontId="65" fillId="0" borderId="35" xfId="0" applyFont="1" applyBorder="1" applyAlignment="1" applyProtection="1">
      <alignment horizontal="right" vertical="center" wrapText="1"/>
      <protection locked="0"/>
    </xf>
    <xf numFmtId="2" fontId="67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 horizontal="center" vertical="center" textRotation="90" wrapText="1"/>
      <protection locked="0"/>
    </xf>
    <xf numFmtId="0" fontId="67" fillId="0" borderId="17" xfId="0" applyFont="1" applyBorder="1" applyAlignment="1" applyProtection="1">
      <alignment horizontal="center" vertical="center" textRotation="90" wrapText="1"/>
      <protection locked="0"/>
    </xf>
    <xf numFmtId="0" fontId="67" fillId="0" borderId="20" xfId="0" applyFont="1" applyBorder="1" applyAlignment="1" applyProtection="1">
      <alignment horizontal="center" vertical="center" textRotation="90" wrapText="1"/>
      <protection locked="0"/>
    </xf>
    <xf numFmtId="0" fontId="67" fillId="33" borderId="29" xfId="0" applyFont="1" applyFill="1" applyBorder="1" applyAlignment="1" applyProtection="1">
      <alignment horizontal="center" vertical="center" wrapText="1"/>
      <protection locked="0"/>
    </xf>
    <xf numFmtId="0" fontId="67" fillId="33" borderId="65" xfId="0" applyFont="1" applyFill="1" applyBorder="1" applyAlignment="1" applyProtection="1">
      <alignment horizontal="center" vertical="center" wrapText="1"/>
      <protection locked="0"/>
    </xf>
    <xf numFmtId="0" fontId="67" fillId="33" borderId="46" xfId="0" applyFont="1" applyFill="1" applyBorder="1" applyAlignment="1" applyProtection="1">
      <alignment horizontal="center" vertical="center" wrapText="1"/>
      <protection locked="0"/>
    </xf>
    <xf numFmtId="0" fontId="67" fillId="0" borderId="29" xfId="0" applyFont="1" applyBorder="1" applyAlignment="1" applyProtection="1">
      <alignment horizontal="center" vertical="center"/>
      <protection locked="0"/>
    </xf>
    <xf numFmtId="0" fontId="67" fillId="0" borderId="65" xfId="0" applyFont="1" applyBorder="1" applyAlignment="1" applyProtection="1">
      <alignment horizontal="center" vertical="center"/>
      <protection locked="0"/>
    </xf>
    <xf numFmtId="0" fontId="67" fillId="0" borderId="46" xfId="0" applyFont="1" applyBorder="1" applyAlignment="1" applyProtection="1">
      <alignment horizontal="center" vertical="center"/>
      <protection locked="0"/>
    </xf>
    <xf numFmtId="0" fontId="67" fillId="0" borderId="66" xfId="0" applyFont="1" applyBorder="1" applyAlignment="1" applyProtection="1">
      <alignment horizontal="center" vertical="center" textRotation="90" wrapText="1"/>
      <protection locked="0"/>
    </xf>
    <xf numFmtId="0" fontId="67" fillId="0" borderId="67" xfId="0" applyFont="1" applyBorder="1" applyAlignment="1" applyProtection="1">
      <alignment horizontal="center" vertical="center" textRotation="90" wrapText="1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67" fillId="0" borderId="69" xfId="0" applyFont="1" applyBorder="1" applyAlignment="1" applyProtection="1">
      <alignment horizontal="center" vertical="center" textRotation="90" wrapText="1"/>
      <protection locked="0"/>
    </xf>
    <xf numFmtId="0" fontId="67" fillId="0" borderId="26" xfId="0" applyFont="1" applyBorder="1" applyAlignment="1" applyProtection="1">
      <alignment horizontal="center" vertical="center" textRotation="90" wrapText="1"/>
      <protection locked="0"/>
    </xf>
    <xf numFmtId="0" fontId="67" fillId="0" borderId="42" xfId="0" applyFont="1" applyBorder="1" applyAlignment="1" applyProtection="1">
      <alignment horizontal="center" vertical="center" textRotation="90" wrapText="1"/>
      <protection locked="0"/>
    </xf>
    <xf numFmtId="0" fontId="67" fillId="0" borderId="48" xfId="0" applyFont="1" applyBorder="1" applyAlignment="1" applyProtection="1">
      <alignment horizontal="right" vertical="center" textRotation="90" wrapText="1"/>
      <protection locked="0"/>
    </xf>
    <xf numFmtId="0" fontId="67" fillId="0" borderId="10" xfId="0" applyFont="1" applyBorder="1" applyAlignment="1" applyProtection="1">
      <alignment horizontal="right" vertical="center" textRotation="90" wrapText="1"/>
      <protection locked="0"/>
    </xf>
    <xf numFmtId="0" fontId="67" fillId="0" borderId="12" xfId="0" applyFont="1" applyBorder="1" applyAlignment="1" applyProtection="1">
      <alignment horizontal="right" vertical="center" textRotation="90" wrapText="1"/>
      <protection locked="0"/>
    </xf>
    <xf numFmtId="0" fontId="67" fillId="0" borderId="70" xfId="0" applyFont="1" applyBorder="1" applyAlignment="1" applyProtection="1">
      <alignment horizontal="center" vertical="center" textRotation="90" wrapText="1"/>
      <protection locked="0"/>
    </xf>
    <xf numFmtId="0" fontId="67" fillId="0" borderId="71" xfId="0" applyFont="1" applyBorder="1" applyAlignment="1" applyProtection="1">
      <alignment horizontal="center" vertical="center" textRotation="90" wrapText="1"/>
      <protection locked="0"/>
    </xf>
    <xf numFmtId="0" fontId="67" fillId="0" borderId="72" xfId="0" applyFont="1" applyBorder="1" applyAlignment="1" applyProtection="1">
      <alignment horizontal="center" vertical="center" textRotation="90" wrapText="1"/>
      <protection locked="0"/>
    </xf>
    <xf numFmtId="0" fontId="67" fillId="0" borderId="38" xfId="0" applyFont="1" applyBorder="1" applyAlignment="1" applyProtection="1">
      <alignment horizontal="center" vertical="center" wrapText="1"/>
      <protection locked="0"/>
    </xf>
    <xf numFmtId="0" fontId="67" fillId="0" borderId="37" xfId="0" applyFont="1" applyBorder="1" applyAlignment="1" applyProtection="1">
      <alignment horizontal="center" vertical="center" wrapText="1"/>
      <protection locked="0"/>
    </xf>
    <xf numFmtId="0" fontId="67" fillId="0" borderId="29" xfId="0" applyFont="1" applyBorder="1" applyAlignment="1" applyProtection="1">
      <alignment horizontal="center" vertical="center" wrapText="1"/>
      <protection locked="0"/>
    </xf>
    <xf numFmtId="0" fontId="67" fillId="0" borderId="65" xfId="0" applyFont="1" applyBorder="1" applyAlignment="1" applyProtection="1">
      <alignment horizontal="center" vertical="center" wrapText="1"/>
      <protection locked="0"/>
    </xf>
    <xf numFmtId="0" fontId="67" fillId="0" borderId="46" xfId="0" applyFont="1" applyBorder="1" applyAlignment="1" applyProtection="1">
      <alignment horizontal="center" vertical="center" wrapText="1"/>
      <protection locked="0"/>
    </xf>
    <xf numFmtId="0" fontId="67" fillId="33" borderId="38" xfId="0" applyFont="1" applyFill="1" applyBorder="1" applyAlignment="1" applyProtection="1">
      <alignment horizontal="center" vertical="center" wrapText="1"/>
      <protection locked="0"/>
    </xf>
    <xf numFmtId="0" fontId="67" fillId="33" borderId="37" xfId="0" applyFont="1" applyFill="1" applyBorder="1" applyAlignment="1" applyProtection="1">
      <alignment horizontal="center" vertical="center" wrapText="1"/>
      <protection locked="0"/>
    </xf>
    <xf numFmtId="0" fontId="67" fillId="33" borderId="68" xfId="0" applyFont="1" applyFill="1" applyBorder="1" applyAlignment="1" applyProtection="1">
      <alignment horizontal="center" vertical="center" wrapText="1"/>
      <protection locked="0"/>
    </xf>
    <xf numFmtId="0" fontId="67" fillId="0" borderId="73" xfId="0" applyFont="1" applyBorder="1" applyAlignment="1" applyProtection="1">
      <alignment horizontal="center" vertical="center" textRotation="90" wrapText="1"/>
      <protection locked="0"/>
    </xf>
    <xf numFmtId="0" fontId="67" fillId="0" borderId="74" xfId="0" applyFont="1" applyBorder="1" applyAlignment="1" applyProtection="1">
      <alignment horizontal="center" vertical="center" textRotation="90" wrapText="1"/>
      <protection locked="0"/>
    </xf>
    <xf numFmtId="0" fontId="77" fillId="0" borderId="0" xfId="0" applyFont="1" applyBorder="1" applyAlignment="1" applyProtection="1">
      <alignment horizontal="center" vertical="center"/>
      <protection locked="0"/>
    </xf>
    <xf numFmtId="0" fontId="77" fillId="0" borderId="37" xfId="0" applyFont="1" applyBorder="1" applyAlignment="1" applyProtection="1">
      <alignment horizontal="center"/>
      <protection locked="0"/>
    </xf>
    <xf numFmtId="0" fontId="67" fillId="0" borderId="68" xfId="0" applyFont="1" applyBorder="1" applyAlignment="1" applyProtection="1">
      <alignment horizontal="center" vertical="center" wrapText="1"/>
      <protection locked="0"/>
    </xf>
    <xf numFmtId="0" fontId="67" fillId="0" borderId="43" xfId="0" applyFont="1" applyBorder="1" applyAlignment="1" applyProtection="1">
      <alignment horizontal="center" vertical="center" wrapText="1"/>
      <protection locked="0"/>
    </xf>
    <xf numFmtId="0" fontId="67" fillId="0" borderId="44" xfId="0" applyFont="1" applyBorder="1" applyAlignment="1" applyProtection="1">
      <alignment horizontal="center" vertical="center" wrapText="1"/>
      <protection locked="0"/>
    </xf>
    <xf numFmtId="0" fontId="67" fillId="0" borderId="45" xfId="0" applyFont="1" applyBorder="1" applyAlignment="1" applyProtection="1">
      <alignment horizontal="center" vertical="center" wrapText="1"/>
      <protection locked="0"/>
    </xf>
    <xf numFmtId="0" fontId="75" fillId="33" borderId="37" xfId="0" applyFont="1" applyFill="1" applyBorder="1" applyAlignment="1" applyProtection="1">
      <alignment horizontal="center" vertical="center"/>
      <protection locked="0"/>
    </xf>
    <xf numFmtId="0" fontId="75" fillId="33" borderId="68" xfId="0" applyFont="1" applyFill="1" applyBorder="1" applyAlignment="1" applyProtection="1">
      <alignment horizontal="center" vertical="center"/>
      <protection locked="0"/>
    </xf>
    <xf numFmtId="167" fontId="75" fillId="0" borderId="0" xfId="0" applyNumberFormat="1" applyFont="1" applyBorder="1" applyAlignment="1" applyProtection="1">
      <alignment horizontal="center"/>
      <protection locked="0"/>
    </xf>
    <xf numFmtId="0" fontId="77" fillId="0" borderId="0" xfId="0" applyFont="1" applyBorder="1" applyAlignment="1" applyProtection="1">
      <alignment horizontal="center" vertical="center" wrapText="1"/>
      <protection locked="0"/>
    </xf>
    <xf numFmtId="167" fontId="75" fillId="0" borderId="0" xfId="0" applyNumberFormat="1" applyFont="1" applyBorder="1" applyAlignment="1" applyProtection="1">
      <alignment horizontal="center"/>
      <protection/>
    </xf>
    <xf numFmtId="167" fontId="75" fillId="0" borderId="39" xfId="0" applyNumberFormat="1" applyFont="1" applyBorder="1" applyAlignment="1" applyProtection="1">
      <alignment horizontal="center"/>
      <protection/>
    </xf>
    <xf numFmtId="0" fontId="75" fillId="0" borderId="0" xfId="0" applyFont="1" applyBorder="1" applyAlignment="1" applyProtection="1">
      <alignment horizontal="right"/>
      <protection locked="0"/>
    </xf>
    <xf numFmtId="0" fontId="71" fillId="3" borderId="53" xfId="0" applyFont="1" applyFill="1" applyBorder="1" applyAlignment="1">
      <alignment horizontal="center" vertical="center" wrapText="1"/>
    </xf>
    <xf numFmtId="0" fontId="71" fillId="3" borderId="36" xfId="0" applyFont="1" applyFill="1" applyBorder="1" applyAlignment="1">
      <alignment horizontal="center" vertical="center" wrapText="1"/>
    </xf>
    <xf numFmtId="0" fontId="71" fillId="3" borderId="2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80" fillId="0" borderId="53" xfId="0" applyFont="1" applyBorder="1" applyAlignment="1">
      <alignment horizontal="center" vertical="center" textRotation="90" wrapText="1"/>
    </xf>
    <xf numFmtId="0" fontId="80" fillId="0" borderId="28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 vertical="center"/>
    </xf>
    <xf numFmtId="0" fontId="81" fillId="3" borderId="29" xfId="0" applyFont="1" applyFill="1" applyBorder="1" applyAlignment="1">
      <alignment horizontal="center" vertical="center" wrapText="1"/>
    </xf>
    <xf numFmtId="0" fontId="81" fillId="3" borderId="46" xfId="0" applyFont="1" applyFill="1" applyBorder="1" applyAlignment="1">
      <alignment horizontal="center" vertical="center" wrapText="1"/>
    </xf>
    <xf numFmtId="4" fontId="12" fillId="34" borderId="29" xfId="0" applyNumberFormat="1" applyFont="1" applyFill="1" applyBorder="1" applyAlignment="1">
      <alignment horizontal="center" vertical="center" wrapText="1"/>
    </xf>
    <xf numFmtId="4" fontId="12" fillId="34" borderId="65" xfId="0" applyNumberFormat="1" applyFont="1" applyFill="1" applyBorder="1" applyAlignment="1">
      <alignment horizontal="center" vertical="center" wrapText="1"/>
    </xf>
    <xf numFmtId="4" fontId="12" fillId="34" borderId="46" xfId="0" applyNumberFormat="1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6" fillId="0" borderId="75" xfId="0" applyFont="1" applyBorder="1" applyAlignment="1" applyProtection="1">
      <alignment horizontal="left" vertical="center"/>
      <protection locked="0"/>
    </xf>
    <xf numFmtId="0" fontId="76" fillId="0" borderId="75" xfId="0" applyFont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G52"/>
  <sheetViews>
    <sheetView tabSelected="1" view="pageBreakPreview" zoomScale="60" zoomScaleNormal="70" zoomScalePageLayoutView="0" workbookViewId="0" topLeftCell="A1">
      <selection activeCell="R44" sqref="R44"/>
    </sheetView>
  </sheetViews>
  <sheetFormatPr defaultColWidth="9.140625" defaultRowHeight="15"/>
  <cols>
    <col min="1" max="1" width="4.8515625" style="1" customWidth="1"/>
    <col min="2" max="2" width="10.57421875" style="1" customWidth="1"/>
    <col min="3" max="4" width="8.28125" style="1" customWidth="1"/>
    <col min="5" max="5" width="7.8515625" style="1" customWidth="1"/>
    <col min="6" max="6" width="8.140625" style="1" customWidth="1"/>
    <col min="7" max="7" width="8.421875" style="1" customWidth="1"/>
    <col min="8" max="8" width="8.140625" style="1" customWidth="1"/>
    <col min="9" max="9" width="8.28125" style="1" customWidth="1"/>
    <col min="10" max="10" width="7.7109375" style="1" customWidth="1"/>
    <col min="11" max="11" width="7.8515625" style="1" customWidth="1"/>
    <col min="12" max="12" width="7.7109375" style="1" customWidth="1"/>
    <col min="13" max="13" width="7.8515625" style="1" customWidth="1"/>
    <col min="14" max="14" width="8.00390625" style="1" customWidth="1"/>
    <col min="15" max="20" width="6.7109375" style="1" customWidth="1"/>
    <col min="21" max="21" width="7.57421875" style="1" customWidth="1"/>
    <col min="22" max="23" width="6.7109375" style="1" customWidth="1"/>
    <col min="24" max="24" width="7.57421875" style="1" customWidth="1"/>
    <col min="25" max="25" width="7.421875" style="1" customWidth="1"/>
    <col min="26" max="26" width="7.00390625" style="1" customWidth="1"/>
    <col min="27" max="27" width="7.28125" style="1" customWidth="1"/>
    <col min="28" max="28" width="7.7109375" style="1" customWidth="1"/>
    <col min="29" max="29" width="9.140625" style="1" customWidth="1"/>
    <col min="30" max="30" width="7.57421875" style="1" bestFit="1" customWidth="1"/>
    <col min="31" max="31" width="9.57421875" style="1" bestFit="1" customWidth="1"/>
    <col min="32" max="32" width="7.57421875" style="1" bestFit="1" customWidth="1"/>
    <col min="33" max="33" width="10.28125" style="1" bestFit="1" customWidth="1"/>
    <col min="34" max="16384" width="9.140625" style="1" customWidth="1"/>
  </cols>
  <sheetData>
    <row r="1" spans="1:28" ht="15">
      <c r="A1" s="66" t="s">
        <v>7</v>
      </c>
      <c r="B1" s="67"/>
      <c r="C1" s="67"/>
      <c r="D1" s="67"/>
      <c r="E1" s="68"/>
      <c r="F1" s="68"/>
      <c r="G1" s="239" t="s">
        <v>56</v>
      </c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44"/>
      <c r="AA1" s="244"/>
      <c r="AB1" s="245"/>
    </row>
    <row r="2" spans="1:28" ht="21" customHeight="1">
      <c r="A2" s="69" t="s">
        <v>52</v>
      </c>
      <c r="B2" s="70"/>
      <c r="C2" s="71"/>
      <c r="D2" s="70"/>
      <c r="E2" s="72"/>
      <c r="F2" s="70"/>
      <c r="G2" s="238" t="s">
        <v>53</v>
      </c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73"/>
      <c r="AA2" s="73"/>
      <c r="AB2" s="74"/>
    </row>
    <row r="3" spans="1:28" ht="19.5" customHeight="1">
      <c r="A3" s="69" t="s">
        <v>54</v>
      </c>
      <c r="B3" s="72"/>
      <c r="C3" s="75"/>
      <c r="D3" s="72"/>
      <c r="E3" s="72"/>
      <c r="F3" s="70"/>
      <c r="G3" s="247" t="s">
        <v>74</v>
      </c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94"/>
      <c r="AA3" s="94"/>
      <c r="AB3" s="74"/>
    </row>
    <row r="4" spans="1:28" ht="15" customHeight="1">
      <c r="A4" s="76" t="s">
        <v>8</v>
      </c>
      <c r="B4" s="72"/>
      <c r="C4" s="72"/>
      <c r="D4" s="72"/>
      <c r="E4" s="72"/>
      <c r="F4" s="72"/>
      <c r="G4" s="94"/>
      <c r="H4" s="94"/>
      <c r="I4" s="94"/>
      <c r="J4" s="94"/>
      <c r="K4" s="94"/>
      <c r="L4" s="247" t="s">
        <v>58</v>
      </c>
      <c r="M4" s="247"/>
      <c r="N4" s="247"/>
      <c r="O4" s="247"/>
      <c r="P4" s="247"/>
      <c r="Q4" s="247"/>
      <c r="R4" s="247"/>
      <c r="S4" s="94"/>
      <c r="T4" s="94"/>
      <c r="U4" s="94"/>
      <c r="V4" s="94"/>
      <c r="W4" s="94"/>
      <c r="X4" s="94"/>
      <c r="Y4" s="94"/>
      <c r="Z4" s="94"/>
      <c r="AA4" s="94"/>
      <c r="AB4" s="74"/>
    </row>
    <row r="5" spans="1:28" ht="15">
      <c r="A5" s="76" t="s">
        <v>55</v>
      </c>
      <c r="B5" s="72"/>
      <c r="C5" s="72"/>
      <c r="D5" s="72"/>
      <c r="E5" s="72"/>
      <c r="F5" s="70"/>
      <c r="G5" s="70"/>
      <c r="H5" s="70"/>
      <c r="I5" s="6"/>
      <c r="J5" s="6"/>
      <c r="K5" s="238" t="s">
        <v>57</v>
      </c>
      <c r="L5" s="238"/>
      <c r="M5" s="238"/>
      <c r="N5" s="238"/>
      <c r="O5" s="238"/>
      <c r="P5" s="238"/>
      <c r="Q5" s="238"/>
      <c r="R5" s="6"/>
      <c r="S5" s="6"/>
      <c r="T5" s="6"/>
      <c r="U5" s="6"/>
      <c r="V5" s="250" t="s">
        <v>30</v>
      </c>
      <c r="W5" s="250"/>
      <c r="X5" s="246">
        <v>42856</v>
      </c>
      <c r="Y5" s="246"/>
      <c r="Z5" s="77" t="s">
        <v>31</v>
      </c>
      <c r="AA5" s="248">
        <v>42886</v>
      </c>
      <c r="AB5" s="249"/>
    </row>
    <row r="6" spans="1:28" ht="5.25" customHeight="1" thickBot="1">
      <c r="A6" s="78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9"/>
    </row>
    <row r="7" spans="1:28" ht="29.25" customHeight="1" thickBot="1">
      <c r="A7" s="205" t="s">
        <v>0</v>
      </c>
      <c r="B7" s="228" t="s">
        <v>1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40"/>
      <c r="N7" s="228" t="s">
        <v>10</v>
      </c>
      <c r="O7" s="229"/>
      <c r="P7" s="229"/>
      <c r="Q7" s="229"/>
      <c r="R7" s="229"/>
      <c r="S7" s="229"/>
      <c r="T7" s="229"/>
      <c r="U7" s="229"/>
      <c r="V7" s="229"/>
      <c r="W7" s="229"/>
      <c r="X7" s="225" t="s">
        <v>62</v>
      </c>
      <c r="Y7" s="222" t="s">
        <v>63</v>
      </c>
      <c r="Z7" s="183" t="s">
        <v>64</v>
      </c>
      <c r="AA7" s="183" t="s">
        <v>65</v>
      </c>
      <c r="AB7" s="219" t="s">
        <v>66</v>
      </c>
    </row>
    <row r="8" spans="1:28" ht="16.5" customHeight="1" thickBot="1">
      <c r="A8" s="206"/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3"/>
      <c r="N8" s="205" t="s">
        <v>9</v>
      </c>
      <c r="O8" s="211" t="s">
        <v>44</v>
      </c>
      <c r="P8" s="212"/>
      <c r="Q8" s="212"/>
      <c r="R8" s="212"/>
      <c r="S8" s="212"/>
      <c r="T8" s="212"/>
      <c r="U8" s="212"/>
      <c r="V8" s="212"/>
      <c r="W8" s="213"/>
      <c r="X8" s="226"/>
      <c r="Y8" s="223"/>
      <c r="Z8" s="184"/>
      <c r="AA8" s="184"/>
      <c r="AB8" s="220"/>
    </row>
    <row r="9" spans="1:28" ht="32.25" customHeight="1" thickBot="1">
      <c r="A9" s="206"/>
      <c r="B9" s="214" t="s">
        <v>11</v>
      </c>
      <c r="C9" s="193" t="s">
        <v>12</v>
      </c>
      <c r="D9" s="193" t="s">
        <v>13</v>
      </c>
      <c r="E9" s="193" t="s">
        <v>18</v>
      </c>
      <c r="F9" s="193" t="s">
        <v>19</v>
      </c>
      <c r="G9" s="193" t="s">
        <v>16</v>
      </c>
      <c r="H9" s="193" t="s">
        <v>20</v>
      </c>
      <c r="I9" s="193" t="s">
        <v>17</v>
      </c>
      <c r="J9" s="193" t="s">
        <v>15</v>
      </c>
      <c r="K9" s="193" t="s">
        <v>14</v>
      </c>
      <c r="L9" s="193" t="s">
        <v>21</v>
      </c>
      <c r="M9" s="236" t="s">
        <v>22</v>
      </c>
      <c r="N9" s="206"/>
      <c r="O9" s="208" t="s">
        <v>41</v>
      </c>
      <c r="P9" s="209"/>
      <c r="Q9" s="210"/>
      <c r="R9" s="233" t="s">
        <v>42</v>
      </c>
      <c r="S9" s="234"/>
      <c r="T9" s="235"/>
      <c r="U9" s="208" t="s">
        <v>43</v>
      </c>
      <c r="V9" s="209"/>
      <c r="W9" s="210"/>
      <c r="X9" s="226"/>
      <c r="Y9" s="223"/>
      <c r="Z9" s="184"/>
      <c r="AA9" s="184"/>
      <c r="AB9" s="220"/>
    </row>
    <row r="10" spans="1:31" ht="92.25" customHeight="1" thickBot="1">
      <c r="A10" s="207"/>
      <c r="B10" s="215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237"/>
      <c r="N10" s="207"/>
      <c r="O10" s="58" t="s">
        <v>38</v>
      </c>
      <c r="P10" s="59" t="s">
        <v>39</v>
      </c>
      <c r="Q10" s="164" t="s">
        <v>40</v>
      </c>
      <c r="R10" s="58" t="s">
        <v>38</v>
      </c>
      <c r="S10" s="59" t="s">
        <v>39</v>
      </c>
      <c r="T10" s="60" t="s">
        <v>40</v>
      </c>
      <c r="U10" s="58" t="s">
        <v>38</v>
      </c>
      <c r="V10" s="59" t="s">
        <v>39</v>
      </c>
      <c r="W10" s="60" t="s">
        <v>40</v>
      </c>
      <c r="X10" s="227"/>
      <c r="Y10" s="224"/>
      <c r="Z10" s="185"/>
      <c r="AA10" s="185"/>
      <c r="AB10" s="221"/>
      <c r="AE10" s="1" t="s">
        <v>23</v>
      </c>
    </row>
    <row r="11" spans="1:33" s="16" customFormat="1" ht="15" thickBot="1">
      <c r="A11" s="29">
        <v>1</v>
      </c>
      <c r="B11" s="10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  <c r="N11" s="112"/>
      <c r="O11" s="162">
        <f>(P11*238.8459)</f>
        <v>8555.460138</v>
      </c>
      <c r="P11" s="155">
        <v>35.82</v>
      </c>
      <c r="Q11" s="154">
        <f>(P11/3.6)</f>
        <v>9.95</v>
      </c>
      <c r="R11" s="158">
        <f>(S11*238.8459)</f>
        <v>9470.239935</v>
      </c>
      <c r="S11" s="163">
        <v>39.65</v>
      </c>
      <c r="T11" s="169">
        <f>(S11/3.6)</f>
        <v>11.013888888888888</v>
      </c>
      <c r="U11" s="165"/>
      <c r="V11" s="161"/>
      <c r="W11" s="170"/>
      <c r="X11" s="125"/>
      <c r="Y11" s="101"/>
      <c r="Z11" s="126"/>
      <c r="AA11" s="126"/>
      <c r="AB11" s="127"/>
      <c r="AC11" s="14">
        <f aca="true" t="shared" si="0" ref="AC11:AC41">SUM(B11:M11)+$K$42+$N$42</f>
        <v>0</v>
      </c>
      <c r="AD11" s="13"/>
      <c r="AE11" s="15"/>
      <c r="AF11" s="15"/>
      <c r="AG11" s="15"/>
    </row>
    <row r="12" spans="1:33" s="16" customFormat="1" ht="15" thickBot="1">
      <c r="A12" s="30">
        <v>2</v>
      </c>
      <c r="B12" s="27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5"/>
      <c r="N12" s="98"/>
      <c r="O12" s="162">
        <f>(P12*238.8459)</f>
        <v>8555.460138</v>
      </c>
      <c r="P12" s="155">
        <v>35.82</v>
      </c>
      <c r="Q12" s="154">
        <f>(P12/3.6)</f>
        <v>9.95</v>
      </c>
      <c r="R12" s="158">
        <f>(S12*238.8459)</f>
        <v>9470.239935</v>
      </c>
      <c r="S12" s="163">
        <v>39.65</v>
      </c>
      <c r="T12" s="169">
        <f>(S12/3.6)</f>
        <v>11.013888888888888</v>
      </c>
      <c r="U12" s="165"/>
      <c r="V12" s="161"/>
      <c r="W12" s="170"/>
      <c r="X12" s="128"/>
      <c r="Y12" s="100"/>
      <c r="Z12" s="17"/>
      <c r="AA12" s="17"/>
      <c r="AB12" s="129"/>
      <c r="AC12" s="14">
        <f t="shared" si="0"/>
        <v>0</v>
      </c>
      <c r="AD12" s="13"/>
      <c r="AE12" s="15"/>
      <c r="AF12" s="15"/>
      <c r="AG12" s="15"/>
    </row>
    <row r="13" spans="1:33" s="11" customFormat="1" ht="14.25">
      <c r="A13" s="30">
        <v>3</v>
      </c>
      <c r="B13" s="26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96"/>
      <c r="N13" s="97"/>
      <c r="O13" s="162">
        <f>(P13*238.8459)</f>
        <v>8555.460138</v>
      </c>
      <c r="P13" s="155">
        <v>35.82</v>
      </c>
      <c r="Q13" s="154">
        <f>(P13/3.6)</f>
        <v>9.95</v>
      </c>
      <c r="R13" s="158">
        <f>(S13*238.8459)</f>
        <v>9470.239935</v>
      </c>
      <c r="S13" s="163">
        <v>39.65</v>
      </c>
      <c r="T13" s="169">
        <f>(S13/3.6)</f>
        <v>11.013888888888888</v>
      </c>
      <c r="U13" s="165"/>
      <c r="V13" s="161"/>
      <c r="W13" s="170"/>
      <c r="X13" s="53"/>
      <c r="Y13" s="100"/>
      <c r="Z13" s="17"/>
      <c r="AA13" s="17"/>
      <c r="AB13" s="129"/>
      <c r="AC13" s="8">
        <f t="shared" si="0"/>
        <v>0</v>
      </c>
      <c r="AD13" s="9" t="str">
        <f>IF(AC13=100,"ОК"," ")</f>
        <v> </v>
      </c>
      <c r="AE13" s="10"/>
      <c r="AF13" s="10"/>
      <c r="AG13" s="10"/>
    </row>
    <row r="14" spans="1:33" s="16" customFormat="1" ht="14.25">
      <c r="A14" s="30">
        <v>4</v>
      </c>
      <c r="B14" s="26">
        <v>90.1641</v>
      </c>
      <c r="C14" s="18">
        <v>5.9059</v>
      </c>
      <c r="D14" s="18">
        <v>1.7749</v>
      </c>
      <c r="E14" s="18">
        <v>0.1917</v>
      </c>
      <c r="F14" s="18">
        <v>0.2621</v>
      </c>
      <c r="G14" s="18">
        <v>0.0041</v>
      </c>
      <c r="H14" s="18">
        <v>0.0493</v>
      </c>
      <c r="I14" s="18">
        <v>0.0312</v>
      </c>
      <c r="J14" s="18">
        <v>0.0266</v>
      </c>
      <c r="K14" s="18">
        <v>0.0018</v>
      </c>
      <c r="L14" s="18">
        <v>0.2224</v>
      </c>
      <c r="M14" s="96">
        <v>1.3658</v>
      </c>
      <c r="N14" s="97">
        <v>0.7515</v>
      </c>
      <c r="O14" s="182">
        <f>(P14*238.8459)</f>
        <v>8561.38351632</v>
      </c>
      <c r="P14" s="30">
        <v>35.8448</v>
      </c>
      <c r="Q14" s="154">
        <f>(P14/3.6)</f>
        <v>9.956888888888889</v>
      </c>
      <c r="R14" s="159">
        <f aca="true" t="shared" si="1" ref="R14:R20">S14*238.8459</f>
        <v>9477.30977364</v>
      </c>
      <c r="S14" s="161">
        <v>39.6796</v>
      </c>
      <c r="T14" s="167">
        <f aca="true" t="shared" si="2" ref="T14:T19">S14/3.6</f>
        <v>11.02211111111111</v>
      </c>
      <c r="U14" s="165">
        <f>(V14*238.8459)</f>
        <v>11997.77890257</v>
      </c>
      <c r="V14" s="161">
        <v>50.2323</v>
      </c>
      <c r="W14" s="170">
        <f>(V14/3.6)</f>
        <v>13.953416666666667</v>
      </c>
      <c r="X14" s="53">
        <v>-3.4</v>
      </c>
      <c r="Y14" s="100">
        <v>-6.8</v>
      </c>
      <c r="Z14" s="17"/>
      <c r="AA14" s="17"/>
      <c r="AB14" s="129"/>
      <c r="AC14" s="14">
        <f t="shared" si="0"/>
        <v>99.9999</v>
      </c>
      <c r="AD14" s="13" t="str">
        <f aca="true" t="shared" si="3" ref="AD14:AD41">IF(AC14=100,"ОК"," ")</f>
        <v> </v>
      </c>
      <c r="AE14" s="15"/>
      <c r="AF14" s="15"/>
      <c r="AG14" s="15"/>
    </row>
    <row r="15" spans="1:33" s="16" customFormat="1" ht="14.25">
      <c r="A15" s="32">
        <v>5</v>
      </c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5"/>
      <c r="N15" s="116"/>
      <c r="O15" s="162">
        <f aca="true" t="shared" si="4" ref="O15:O20">(P15*238.8459)</f>
        <v>8561.38351632</v>
      </c>
      <c r="P15" s="156">
        <v>35.8448</v>
      </c>
      <c r="Q15" s="154">
        <f aca="true" t="shared" si="5" ref="Q15:Q20">(P15/3.6)</f>
        <v>9.956888888888889</v>
      </c>
      <c r="R15" s="158">
        <f t="shared" si="1"/>
        <v>9477.30977364</v>
      </c>
      <c r="S15" s="160">
        <v>39.6796</v>
      </c>
      <c r="T15" s="166">
        <f t="shared" si="2"/>
        <v>11.02211111111111</v>
      </c>
      <c r="U15" s="165"/>
      <c r="V15" s="161"/>
      <c r="W15" s="170"/>
      <c r="X15" s="130"/>
      <c r="Y15" s="101"/>
      <c r="Z15" s="126"/>
      <c r="AA15" s="126"/>
      <c r="AB15" s="127"/>
      <c r="AC15" s="14">
        <f t="shared" si="0"/>
        <v>0</v>
      </c>
      <c r="AD15" s="13" t="str">
        <f t="shared" si="3"/>
        <v> </v>
      </c>
      <c r="AE15" s="15"/>
      <c r="AF15" s="15"/>
      <c r="AG15" s="15"/>
    </row>
    <row r="16" spans="1:33" s="16" customFormat="1" ht="14.25">
      <c r="A16" s="30">
        <v>6</v>
      </c>
      <c r="B16" s="2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96"/>
      <c r="N16" s="97"/>
      <c r="O16" s="162">
        <f t="shared" si="4"/>
        <v>8561.38351632</v>
      </c>
      <c r="P16" s="156">
        <v>35.8448</v>
      </c>
      <c r="Q16" s="154">
        <f t="shared" si="5"/>
        <v>9.956888888888889</v>
      </c>
      <c r="R16" s="157">
        <f t="shared" si="1"/>
        <v>9477.30977364</v>
      </c>
      <c r="S16" s="160">
        <v>39.6796</v>
      </c>
      <c r="T16" s="168">
        <f t="shared" si="2"/>
        <v>11.02211111111111</v>
      </c>
      <c r="U16" s="165"/>
      <c r="V16" s="161"/>
      <c r="W16" s="170"/>
      <c r="X16" s="53"/>
      <c r="Y16" s="100"/>
      <c r="Z16" s="17"/>
      <c r="AA16" s="17"/>
      <c r="AB16" s="129"/>
      <c r="AC16" s="14">
        <f t="shared" si="0"/>
        <v>0</v>
      </c>
      <c r="AD16" s="13" t="str">
        <f t="shared" si="3"/>
        <v> </v>
      </c>
      <c r="AE16" s="15"/>
      <c r="AF16" s="15"/>
      <c r="AG16" s="15"/>
    </row>
    <row r="17" spans="1:33" s="16" customFormat="1" ht="14.25">
      <c r="A17" s="32">
        <v>7</v>
      </c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5"/>
      <c r="N17" s="116"/>
      <c r="O17" s="162">
        <f t="shared" si="4"/>
        <v>8561.38351632</v>
      </c>
      <c r="P17" s="156">
        <v>35.8448</v>
      </c>
      <c r="Q17" s="154">
        <f t="shared" si="5"/>
        <v>9.956888888888889</v>
      </c>
      <c r="R17" s="157">
        <f t="shared" si="1"/>
        <v>9477.30977364</v>
      </c>
      <c r="S17" s="160">
        <v>39.6796</v>
      </c>
      <c r="T17" s="166">
        <f t="shared" si="2"/>
        <v>11.02211111111111</v>
      </c>
      <c r="U17" s="165"/>
      <c r="V17" s="161"/>
      <c r="W17" s="170"/>
      <c r="X17" s="130"/>
      <c r="Y17" s="101"/>
      <c r="Z17" s="126"/>
      <c r="AA17" s="126"/>
      <c r="AB17" s="127"/>
      <c r="AC17" s="14">
        <f t="shared" si="0"/>
        <v>0</v>
      </c>
      <c r="AD17" s="13" t="str">
        <f t="shared" si="3"/>
        <v> </v>
      </c>
      <c r="AE17" s="15"/>
      <c r="AF17" s="15"/>
      <c r="AG17" s="15"/>
    </row>
    <row r="18" spans="1:33" s="16" customFormat="1" ht="14.25">
      <c r="A18" s="30">
        <v>8</v>
      </c>
      <c r="B18" s="27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5"/>
      <c r="N18" s="98"/>
      <c r="O18" s="162">
        <f t="shared" si="4"/>
        <v>8561.38351632</v>
      </c>
      <c r="P18" s="156">
        <v>35.8448</v>
      </c>
      <c r="Q18" s="154">
        <f t="shared" si="5"/>
        <v>9.956888888888889</v>
      </c>
      <c r="R18" s="157">
        <f t="shared" si="1"/>
        <v>9477.30977364</v>
      </c>
      <c r="S18" s="160">
        <v>39.6796</v>
      </c>
      <c r="T18" s="168">
        <f t="shared" si="2"/>
        <v>11.02211111111111</v>
      </c>
      <c r="U18" s="165"/>
      <c r="V18" s="161"/>
      <c r="W18" s="170"/>
      <c r="X18" s="53"/>
      <c r="Y18" s="100"/>
      <c r="Z18" s="17"/>
      <c r="AA18" s="17"/>
      <c r="AB18" s="129"/>
      <c r="AC18" s="14">
        <f t="shared" si="0"/>
        <v>0</v>
      </c>
      <c r="AD18" s="13" t="str">
        <f t="shared" si="3"/>
        <v> </v>
      </c>
      <c r="AE18" s="15"/>
      <c r="AF18" s="15"/>
      <c r="AG18" s="15"/>
    </row>
    <row r="19" spans="1:33" s="11" customFormat="1" ht="14.25">
      <c r="A19" s="30">
        <v>9</v>
      </c>
      <c r="B19" s="2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5"/>
      <c r="N19" s="98"/>
      <c r="O19" s="162">
        <f t="shared" si="4"/>
        <v>8561.38351632</v>
      </c>
      <c r="P19" s="156">
        <v>35.8448</v>
      </c>
      <c r="Q19" s="154">
        <f t="shared" si="5"/>
        <v>9.956888888888889</v>
      </c>
      <c r="R19" s="157">
        <f t="shared" si="1"/>
        <v>9477.30977364</v>
      </c>
      <c r="S19" s="160">
        <v>39.6796</v>
      </c>
      <c r="T19" s="168">
        <f t="shared" si="2"/>
        <v>11.02211111111111</v>
      </c>
      <c r="U19" s="165"/>
      <c r="V19" s="161"/>
      <c r="W19" s="170"/>
      <c r="X19" s="53"/>
      <c r="Y19" s="100"/>
      <c r="Z19" s="17"/>
      <c r="AA19" s="17"/>
      <c r="AB19" s="129"/>
      <c r="AC19" s="8">
        <f t="shared" si="0"/>
        <v>0</v>
      </c>
      <c r="AD19" s="9" t="str">
        <f t="shared" si="3"/>
        <v> </v>
      </c>
      <c r="AE19" s="10"/>
      <c r="AF19" s="10"/>
      <c r="AG19" s="10"/>
    </row>
    <row r="20" spans="1:33" s="11" customFormat="1" ht="14.25">
      <c r="A20" s="30">
        <v>10</v>
      </c>
      <c r="B20" s="2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4"/>
      <c r="N20" s="97"/>
      <c r="O20" s="162">
        <f t="shared" si="4"/>
        <v>8561.38351632</v>
      </c>
      <c r="P20" s="156">
        <v>35.8448</v>
      </c>
      <c r="Q20" s="154">
        <f t="shared" si="5"/>
        <v>9.956888888888889</v>
      </c>
      <c r="R20" s="157">
        <f t="shared" si="1"/>
        <v>9477.30977364</v>
      </c>
      <c r="S20" s="160">
        <v>39.6796</v>
      </c>
      <c r="T20" s="168">
        <f>S20/3.6</f>
        <v>11.02211111111111</v>
      </c>
      <c r="U20" s="165"/>
      <c r="V20" s="161"/>
      <c r="W20" s="170"/>
      <c r="X20" s="53"/>
      <c r="Y20" s="100"/>
      <c r="Z20" s="17"/>
      <c r="AA20" s="17"/>
      <c r="AB20" s="129"/>
      <c r="AC20" s="8">
        <f t="shared" si="0"/>
        <v>0</v>
      </c>
      <c r="AD20" s="9" t="str">
        <f t="shared" si="3"/>
        <v> </v>
      </c>
      <c r="AE20" s="10"/>
      <c r="AF20" s="10"/>
      <c r="AG20" s="10"/>
    </row>
    <row r="21" spans="1:33" s="11" customFormat="1" ht="14.25">
      <c r="A21" s="30">
        <v>11</v>
      </c>
      <c r="B21" s="28">
        <v>90.1651</v>
      </c>
      <c r="C21" s="19">
        <v>5.9143</v>
      </c>
      <c r="D21" s="19">
        <v>1.7684</v>
      </c>
      <c r="E21" s="19">
        <v>0.1911</v>
      </c>
      <c r="F21" s="19">
        <v>0.2614</v>
      </c>
      <c r="G21" s="19">
        <v>0.004</v>
      </c>
      <c r="H21" s="19">
        <v>0.0494</v>
      </c>
      <c r="I21" s="19">
        <v>0.0312</v>
      </c>
      <c r="J21" s="19">
        <v>0.0266</v>
      </c>
      <c r="K21" s="19">
        <v>0.0014</v>
      </c>
      <c r="L21" s="19">
        <v>0.218</v>
      </c>
      <c r="M21" s="24">
        <v>1.369</v>
      </c>
      <c r="N21" s="97">
        <v>0.7515</v>
      </c>
      <c r="O21" s="182">
        <f>(P21*238.8459)</f>
        <v>8561.00136288</v>
      </c>
      <c r="P21" s="30">
        <v>35.8432</v>
      </c>
      <c r="Q21" s="172">
        <f>(P21/3.6)</f>
        <v>9.956444444444445</v>
      </c>
      <c r="R21" s="159">
        <f>(S21*238.8459)</f>
        <v>9476.90373561</v>
      </c>
      <c r="S21" s="161">
        <v>39.6779</v>
      </c>
      <c r="T21" s="167">
        <f>(S21/3.6)</f>
        <v>11.021638888888889</v>
      </c>
      <c r="U21" s="165">
        <f>(V21*238.8459)</f>
        <v>11997.56394126</v>
      </c>
      <c r="V21" s="161">
        <v>50.2314</v>
      </c>
      <c r="W21" s="170">
        <f>(V21/3.6)</f>
        <v>13.953166666666666</v>
      </c>
      <c r="X21" s="53">
        <v>-3</v>
      </c>
      <c r="Y21" s="100">
        <v>-7</v>
      </c>
      <c r="Z21" s="17"/>
      <c r="AA21" s="17"/>
      <c r="AB21" s="129"/>
      <c r="AC21" s="8">
        <f t="shared" si="0"/>
        <v>99.99990000000001</v>
      </c>
      <c r="AD21" s="9" t="str">
        <f t="shared" si="3"/>
        <v> </v>
      </c>
      <c r="AE21" s="10"/>
      <c r="AF21" s="10"/>
      <c r="AG21" s="10"/>
    </row>
    <row r="22" spans="1:33" s="11" customFormat="1" ht="14.25">
      <c r="A22" s="32">
        <v>12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  <c r="N22" s="116"/>
      <c r="O22" s="162">
        <f aca="true" t="shared" si="6" ref="O22:O27">(P22*238.8459)</f>
        <v>8561.00136288</v>
      </c>
      <c r="P22" s="156">
        <v>35.8432</v>
      </c>
      <c r="Q22" s="154">
        <f aca="true" t="shared" si="7" ref="Q22:Q27">(P22/3.6)</f>
        <v>9.956444444444445</v>
      </c>
      <c r="R22" s="157">
        <f aca="true" t="shared" si="8" ref="R22:R27">(S22*238.8459)</f>
        <v>9476.90373561</v>
      </c>
      <c r="S22" s="160">
        <v>39.6779</v>
      </c>
      <c r="T22" s="168">
        <f aca="true" t="shared" si="9" ref="T22:T27">(S22/3.6)</f>
        <v>11.021638888888889</v>
      </c>
      <c r="U22" s="173"/>
      <c r="V22" s="161"/>
      <c r="W22" s="170"/>
      <c r="X22" s="130"/>
      <c r="Y22" s="101"/>
      <c r="Z22" s="126"/>
      <c r="AA22" s="126"/>
      <c r="AB22" s="127"/>
      <c r="AC22" s="8">
        <f t="shared" si="0"/>
        <v>0</v>
      </c>
      <c r="AD22" s="9" t="str">
        <f t="shared" si="3"/>
        <v> </v>
      </c>
      <c r="AE22" s="10"/>
      <c r="AF22" s="10"/>
      <c r="AG22" s="10"/>
    </row>
    <row r="23" spans="1:33" s="11" customFormat="1" ht="14.25">
      <c r="A23" s="30">
        <v>13</v>
      </c>
      <c r="B23" s="2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4"/>
      <c r="N23" s="97"/>
      <c r="O23" s="162">
        <f t="shared" si="6"/>
        <v>8561.00136288</v>
      </c>
      <c r="P23" s="156">
        <v>35.8432</v>
      </c>
      <c r="Q23" s="154">
        <f t="shared" si="7"/>
        <v>9.956444444444445</v>
      </c>
      <c r="R23" s="157">
        <f t="shared" si="8"/>
        <v>9476.90373561</v>
      </c>
      <c r="S23" s="160">
        <v>39.6779</v>
      </c>
      <c r="T23" s="168">
        <f t="shared" si="9"/>
        <v>11.021638888888889</v>
      </c>
      <c r="U23" s="173"/>
      <c r="V23" s="161"/>
      <c r="W23" s="170"/>
      <c r="X23" s="53"/>
      <c r="Y23" s="100"/>
      <c r="Z23" s="17"/>
      <c r="AA23" s="17"/>
      <c r="AB23" s="129"/>
      <c r="AC23" s="8">
        <f t="shared" si="0"/>
        <v>0</v>
      </c>
      <c r="AD23" s="9" t="str">
        <f t="shared" si="3"/>
        <v> </v>
      </c>
      <c r="AE23" s="10"/>
      <c r="AF23" s="10"/>
      <c r="AG23" s="10"/>
    </row>
    <row r="24" spans="1:33" s="11" customFormat="1" ht="14.25">
      <c r="A24" s="32">
        <v>14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175"/>
      <c r="O24" s="162">
        <f t="shared" si="6"/>
        <v>8561.00136288</v>
      </c>
      <c r="P24" s="156">
        <v>35.8432</v>
      </c>
      <c r="Q24" s="154">
        <f t="shared" si="7"/>
        <v>9.956444444444445</v>
      </c>
      <c r="R24" s="157">
        <f t="shared" si="8"/>
        <v>9476.90373561</v>
      </c>
      <c r="S24" s="160">
        <v>39.6779</v>
      </c>
      <c r="T24" s="168">
        <f t="shared" si="9"/>
        <v>11.021638888888889</v>
      </c>
      <c r="U24" s="173"/>
      <c r="V24" s="160"/>
      <c r="W24" s="174"/>
      <c r="X24" s="130"/>
      <c r="Y24" s="101"/>
      <c r="Z24" s="17"/>
      <c r="AA24" s="17"/>
      <c r="AB24" s="129"/>
      <c r="AC24" s="8">
        <f t="shared" si="0"/>
        <v>0</v>
      </c>
      <c r="AD24" s="9" t="str">
        <f t="shared" si="3"/>
        <v> </v>
      </c>
      <c r="AE24" s="10"/>
      <c r="AF24" s="10"/>
      <c r="AG24" s="10"/>
    </row>
    <row r="25" spans="1:33" s="11" customFormat="1" ht="14.25">
      <c r="A25" s="30">
        <v>15</v>
      </c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4"/>
      <c r="N25" s="176"/>
      <c r="O25" s="162">
        <f t="shared" si="6"/>
        <v>8561.00136288</v>
      </c>
      <c r="P25" s="156">
        <v>35.8432</v>
      </c>
      <c r="Q25" s="154">
        <f t="shared" si="7"/>
        <v>9.956444444444445</v>
      </c>
      <c r="R25" s="157">
        <f t="shared" si="8"/>
        <v>9476.90373561</v>
      </c>
      <c r="S25" s="160">
        <v>39.6779</v>
      </c>
      <c r="T25" s="168">
        <f t="shared" si="9"/>
        <v>11.021638888888889</v>
      </c>
      <c r="U25" s="173"/>
      <c r="V25" s="160"/>
      <c r="W25" s="174"/>
      <c r="X25" s="53"/>
      <c r="Y25" s="100"/>
      <c r="Z25" s="17"/>
      <c r="AA25" s="17"/>
      <c r="AB25" s="129"/>
      <c r="AC25" s="8">
        <f t="shared" si="0"/>
        <v>0</v>
      </c>
      <c r="AD25" s="9" t="str">
        <f t="shared" si="3"/>
        <v> </v>
      </c>
      <c r="AE25" s="10"/>
      <c r="AF25" s="10"/>
      <c r="AG25" s="10"/>
    </row>
    <row r="26" spans="1:33" s="11" customFormat="1" ht="14.25">
      <c r="A26" s="30">
        <v>16</v>
      </c>
      <c r="B26" s="2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4"/>
      <c r="N26" s="176"/>
      <c r="O26" s="162">
        <f t="shared" si="6"/>
        <v>8561.00136288</v>
      </c>
      <c r="P26" s="156">
        <v>35.8432</v>
      </c>
      <c r="Q26" s="154">
        <f t="shared" si="7"/>
        <v>9.956444444444445</v>
      </c>
      <c r="R26" s="157">
        <f t="shared" si="8"/>
        <v>9476.90373561</v>
      </c>
      <c r="S26" s="160">
        <v>39.6779</v>
      </c>
      <c r="T26" s="168">
        <f t="shared" si="9"/>
        <v>11.021638888888889</v>
      </c>
      <c r="U26" s="173"/>
      <c r="V26" s="160"/>
      <c r="W26" s="174"/>
      <c r="X26" s="53"/>
      <c r="Y26" s="100"/>
      <c r="Z26" s="17"/>
      <c r="AA26" s="17"/>
      <c r="AB26" s="129"/>
      <c r="AC26" s="8">
        <f t="shared" si="0"/>
        <v>0</v>
      </c>
      <c r="AD26" s="9" t="str">
        <f t="shared" si="3"/>
        <v> </v>
      </c>
      <c r="AE26" s="10"/>
      <c r="AF26" s="10"/>
      <c r="AG26" s="10"/>
    </row>
    <row r="27" spans="1:33" s="11" customFormat="1" ht="14.25">
      <c r="A27" s="30">
        <v>17</v>
      </c>
      <c r="B27" s="2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4"/>
      <c r="N27" s="176"/>
      <c r="O27" s="162">
        <f t="shared" si="6"/>
        <v>8561.00136288</v>
      </c>
      <c r="P27" s="156">
        <v>35.8432</v>
      </c>
      <c r="Q27" s="154">
        <f t="shared" si="7"/>
        <v>9.956444444444445</v>
      </c>
      <c r="R27" s="157">
        <f t="shared" si="8"/>
        <v>9476.90373561</v>
      </c>
      <c r="S27" s="160">
        <v>39.6779</v>
      </c>
      <c r="T27" s="168">
        <f t="shared" si="9"/>
        <v>11.021638888888889</v>
      </c>
      <c r="U27" s="173"/>
      <c r="V27" s="160"/>
      <c r="W27" s="174"/>
      <c r="X27" s="53"/>
      <c r="Y27" s="100"/>
      <c r="Z27" s="17"/>
      <c r="AA27" s="17"/>
      <c r="AB27" s="129"/>
      <c r="AC27" s="8">
        <f t="shared" si="0"/>
        <v>0</v>
      </c>
      <c r="AD27" s="9" t="str">
        <f t="shared" si="3"/>
        <v> </v>
      </c>
      <c r="AE27" s="10"/>
      <c r="AF27" s="10"/>
      <c r="AG27" s="10"/>
    </row>
    <row r="28" spans="1:33" s="11" customFormat="1" ht="14.25">
      <c r="A28" s="30">
        <v>18</v>
      </c>
      <c r="B28" s="28">
        <v>90.1093</v>
      </c>
      <c r="C28" s="19">
        <v>5.9442</v>
      </c>
      <c r="D28" s="19">
        <v>1.7814</v>
      </c>
      <c r="E28" s="19">
        <v>0.1935</v>
      </c>
      <c r="F28" s="19">
        <v>0.2656</v>
      </c>
      <c r="G28" s="19">
        <v>0.0041</v>
      </c>
      <c r="H28" s="19">
        <v>0.0503</v>
      </c>
      <c r="I28" s="19">
        <v>0.0316</v>
      </c>
      <c r="J28" s="19">
        <v>0.0266</v>
      </c>
      <c r="K28" s="19">
        <v>0.0012</v>
      </c>
      <c r="L28" s="19">
        <v>0.2171</v>
      </c>
      <c r="M28" s="24">
        <v>1.3751</v>
      </c>
      <c r="N28" s="176">
        <v>0.7521</v>
      </c>
      <c r="O28" s="182">
        <f aca="true" t="shared" si="10" ref="O28:O34">(P28*238.8459)</f>
        <v>8565.658857929999</v>
      </c>
      <c r="P28" s="171">
        <v>35.8627</v>
      </c>
      <c r="Q28" s="172">
        <f aca="true" t="shared" si="11" ref="Q28:Q33">(P28/3.6)</f>
        <v>9.96186111111111</v>
      </c>
      <c r="R28" s="159">
        <f aca="true" t="shared" si="12" ref="R28:R34">(S28*238.8459)</f>
        <v>9481.89561492</v>
      </c>
      <c r="S28" s="171">
        <v>39.6988</v>
      </c>
      <c r="T28" s="167">
        <f aca="true" t="shared" si="13" ref="T28:T33">S28/3.6</f>
        <v>11.027444444444443</v>
      </c>
      <c r="U28" s="165">
        <f>(V28*238.8459)</f>
        <v>11999.54636223</v>
      </c>
      <c r="V28" s="161">
        <v>50.2397</v>
      </c>
      <c r="W28" s="170">
        <f>(V28/3.6)</f>
        <v>13.955472222222221</v>
      </c>
      <c r="X28" s="53">
        <v>-8.3</v>
      </c>
      <c r="Y28" s="100">
        <v>-7</v>
      </c>
      <c r="Z28" s="17">
        <v>1.87</v>
      </c>
      <c r="AA28" s="17">
        <v>0.86</v>
      </c>
      <c r="AB28" s="129" t="s">
        <v>67</v>
      </c>
      <c r="AC28" s="8">
        <f t="shared" si="0"/>
        <v>100</v>
      </c>
      <c r="AD28" s="9" t="str">
        <f t="shared" si="3"/>
        <v>ОК</v>
      </c>
      <c r="AE28" s="10"/>
      <c r="AF28" s="10"/>
      <c r="AG28" s="10"/>
    </row>
    <row r="29" spans="1:33" s="11" customFormat="1" ht="14.25">
      <c r="A29" s="32">
        <v>19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9"/>
      <c r="N29" s="116"/>
      <c r="O29" s="162">
        <f t="shared" si="10"/>
        <v>8565.658857929999</v>
      </c>
      <c r="P29" s="37">
        <v>35.8627</v>
      </c>
      <c r="Q29" s="154">
        <f t="shared" si="11"/>
        <v>9.96186111111111</v>
      </c>
      <c r="R29" s="157">
        <f t="shared" si="12"/>
        <v>9481.89561492</v>
      </c>
      <c r="S29" s="37">
        <v>39.6988</v>
      </c>
      <c r="T29" s="168">
        <f t="shared" si="13"/>
        <v>11.027444444444443</v>
      </c>
      <c r="U29" s="165"/>
      <c r="V29" s="161"/>
      <c r="W29" s="170"/>
      <c r="X29" s="130"/>
      <c r="Y29" s="101"/>
      <c r="Z29" s="126"/>
      <c r="AA29" s="126"/>
      <c r="AB29" s="127"/>
      <c r="AC29" s="8">
        <f t="shared" si="0"/>
        <v>0</v>
      </c>
      <c r="AD29" s="9" t="str">
        <f t="shared" si="3"/>
        <v> </v>
      </c>
      <c r="AE29" s="10"/>
      <c r="AF29" s="10"/>
      <c r="AG29" s="10"/>
    </row>
    <row r="30" spans="1:33" s="11" customFormat="1" ht="14.25">
      <c r="A30" s="30">
        <v>20</v>
      </c>
      <c r="B30" s="2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24"/>
      <c r="N30" s="97"/>
      <c r="O30" s="162">
        <f t="shared" si="10"/>
        <v>8565.658857929999</v>
      </c>
      <c r="P30" s="37">
        <v>35.8627</v>
      </c>
      <c r="Q30" s="154">
        <f t="shared" si="11"/>
        <v>9.96186111111111</v>
      </c>
      <c r="R30" s="157">
        <f t="shared" si="12"/>
        <v>9481.89561492</v>
      </c>
      <c r="S30" s="37">
        <v>39.6988</v>
      </c>
      <c r="T30" s="168">
        <f t="shared" si="13"/>
        <v>11.027444444444443</v>
      </c>
      <c r="U30" s="173"/>
      <c r="V30" s="160"/>
      <c r="W30" s="174"/>
      <c r="X30" s="53"/>
      <c r="Y30" s="100"/>
      <c r="Z30" s="17"/>
      <c r="AA30" s="17"/>
      <c r="AB30" s="129"/>
      <c r="AC30" s="8">
        <f t="shared" si="0"/>
        <v>0</v>
      </c>
      <c r="AD30" s="9" t="str">
        <f>IF(AC30=100,"ОК"," ")</f>
        <v> </v>
      </c>
      <c r="AE30" s="10"/>
      <c r="AF30" s="10"/>
      <c r="AG30" s="10"/>
    </row>
    <row r="31" spans="1:33" s="11" customFormat="1" ht="14.25">
      <c r="A31" s="32">
        <v>21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9"/>
      <c r="N31" s="116"/>
      <c r="O31" s="162">
        <f t="shared" si="10"/>
        <v>8565.658857929999</v>
      </c>
      <c r="P31" s="37">
        <v>35.8627</v>
      </c>
      <c r="Q31" s="154">
        <f t="shared" si="11"/>
        <v>9.96186111111111</v>
      </c>
      <c r="R31" s="157">
        <f t="shared" si="12"/>
        <v>9481.89561492</v>
      </c>
      <c r="S31" s="37">
        <v>39.6988</v>
      </c>
      <c r="T31" s="168">
        <f t="shared" si="13"/>
        <v>11.027444444444443</v>
      </c>
      <c r="U31" s="173"/>
      <c r="V31" s="160"/>
      <c r="W31" s="174"/>
      <c r="X31" s="130"/>
      <c r="Y31" s="101"/>
      <c r="Z31" s="126"/>
      <c r="AA31" s="126"/>
      <c r="AB31" s="127"/>
      <c r="AC31" s="8">
        <f t="shared" si="0"/>
        <v>0</v>
      </c>
      <c r="AD31" s="9" t="str">
        <f t="shared" si="3"/>
        <v> </v>
      </c>
      <c r="AE31" s="10"/>
      <c r="AF31" s="10"/>
      <c r="AG31" s="10"/>
    </row>
    <row r="32" spans="1:33" s="11" customFormat="1" ht="14.25">
      <c r="A32" s="30">
        <v>22</v>
      </c>
      <c r="B32" s="2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4"/>
      <c r="N32" s="97"/>
      <c r="O32" s="162">
        <f t="shared" si="10"/>
        <v>8565.658857929999</v>
      </c>
      <c r="P32" s="37">
        <v>35.8627</v>
      </c>
      <c r="Q32" s="154">
        <f t="shared" si="11"/>
        <v>9.96186111111111</v>
      </c>
      <c r="R32" s="157">
        <f t="shared" si="12"/>
        <v>9481.89561492</v>
      </c>
      <c r="S32" s="37">
        <v>39.6988</v>
      </c>
      <c r="T32" s="168">
        <f t="shared" si="13"/>
        <v>11.027444444444443</v>
      </c>
      <c r="U32" s="173"/>
      <c r="V32" s="160"/>
      <c r="W32" s="174"/>
      <c r="X32" s="53"/>
      <c r="Y32" s="100"/>
      <c r="Z32" s="20"/>
      <c r="AA32" s="20"/>
      <c r="AB32" s="81"/>
      <c r="AC32" s="8">
        <f t="shared" si="0"/>
        <v>0</v>
      </c>
      <c r="AD32" s="9" t="str">
        <f t="shared" si="3"/>
        <v> </v>
      </c>
      <c r="AE32" s="10"/>
      <c r="AF32" s="10"/>
      <c r="AG32" s="10"/>
    </row>
    <row r="33" spans="1:33" s="11" customFormat="1" ht="14.25">
      <c r="A33" s="30">
        <v>23</v>
      </c>
      <c r="B33" s="2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4"/>
      <c r="N33" s="97"/>
      <c r="O33" s="162">
        <f t="shared" si="10"/>
        <v>8565.658857929999</v>
      </c>
      <c r="P33" s="37">
        <v>35.8627</v>
      </c>
      <c r="Q33" s="154">
        <f t="shared" si="11"/>
        <v>9.96186111111111</v>
      </c>
      <c r="R33" s="157">
        <f t="shared" si="12"/>
        <v>9481.89561492</v>
      </c>
      <c r="S33" s="37">
        <v>39.6988</v>
      </c>
      <c r="T33" s="168">
        <f t="shared" si="13"/>
        <v>11.027444444444443</v>
      </c>
      <c r="U33" s="173"/>
      <c r="V33" s="160"/>
      <c r="W33" s="174"/>
      <c r="X33" s="54"/>
      <c r="Y33" s="100"/>
      <c r="Z33" s="7"/>
      <c r="AA33" s="7"/>
      <c r="AB33" s="42"/>
      <c r="AC33" s="8">
        <f t="shared" si="0"/>
        <v>0</v>
      </c>
      <c r="AD33" s="9" t="str">
        <f>IF(AC33=100,"ОК"," ")</f>
        <v> </v>
      </c>
      <c r="AE33" s="10"/>
      <c r="AF33" s="10"/>
      <c r="AG33" s="10"/>
    </row>
    <row r="34" spans="1:33" s="11" customFormat="1" ht="14.25">
      <c r="A34" s="30">
        <v>24</v>
      </c>
      <c r="B34" s="28">
        <v>90.2722</v>
      </c>
      <c r="C34" s="19">
        <v>5.883</v>
      </c>
      <c r="D34" s="19">
        <v>1.7397</v>
      </c>
      <c r="E34" s="19">
        <v>0.1803</v>
      </c>
      <c r="F34" s="19">
        <v>0.2421</v>
      </c>
      <c r="G34" s="19">
        <v>0.0036</v>
      </c>
      <c r="H34" s="19">
        <v>0.0434</v>
      </c>
      <c r="I34" s="19">
        <v>0.0269</v>
      </c>
      <c r="J34" s="19">
        <v>0.026</v>
      </c>
      <c r="K34" s="19">
        <v>0.0025</v>
      </c>
      <c r="L34" s="19">
        <v>0.2234</v>
      </c>
      <c r="M34" s="24">
        <v>1.3569</v>
      </c>
      <c r="N34" s="97">
        <v>0.7501</v>
      </c>
      <c r="O34" s="182">
        <f t="shared" si="10"/>
        <v>8547.48268494</v>
      </c>
      <c r="P34" s="171">
        <v>35.7866</v>
      </c>
      <c r="Q34" s="172">
        <f>(P34/3.6)</f>
        <v>9.940722222222222</v>
      </c>
      <c r="R34" s="159">
        <f t="shared" si="12"/>
        <v>9462.453558660001</v>
      </c>
      <c r="S34" s="171">
        <v>39.6174</v>
      </c>
      <c r="T34" s="167">
        <f aca="true" t="shared" si="14" ref="T34:T41">S34/3.6</f>
        <v>11.004833333333334</v>
      </c>
      <c r="U34" s="165">
        <f>(V34*238.8459)</f>
        <v>11990.66129475</v>
      </c>
      <c r="V34" s="161">
        <v>50.2025</v>
      </c>
      <c r="W34" s="170">
        <f>(V34/3.6)</f>
        <v>13.945138888888888</v>
      </c>
      <c r="X34" s="53">
        <v>-7.6</v>
      </c>
      <c r="Y34" s="100">
        <v>-6.6</v>
      </c>
      <c r="Z34" s="7"/>
      <c r="AA34" s="7"/>
      <c r="AB34" s="42"/>
      <c r="AC34" s="8">
        <f t="shared" si="0"/>
        <v>99.99999999999999</v>
      </c>
      <c r="AD34" s="9" t="str">
        <f t="shared" si="3"/>
        <v>ОК</v>
      </c>
      <c r="AE34" s="10"/>
      <c r="AF34" s="10"/>
      <c r="AG34" s="10"/>
    </row>
    <row r="35" spans="1:33" s="11" customFormat="1" ht="14.25">
      <c r="A35" s="30">
        <v>25</v>
      </c>
      <c r="B35" s="2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4"/>
      <c r="N35" s="97"/>
      <c r="O35" s="162">
        <f aca="true" t="shared" si="15" ref="O35:O40">(P35*238.8459)</f>
        <v>8547.48268494</v>
      </c>
      <c r="P35" s="37">
        <v>35.7866</v>
      </c>
      <c r="Q35" s="154">
        <f aca="true" t="shared" si="16" ref="Q35:Q41">(P35/3.6)</f>
        <v>9.940722222222222</v>
      </c>
      <c r="R35" s="157">
        <f aca="true" t="shared" si="17" ref="R35:R41">(S35*238.8459)</f>
        <v>9462.453558660001</v>
      </c>
      <c r="S35" s="37">
        <v>39.6174</v>
      </c>
      <c r="T35" s="168">
        <f t="shared" si="14"/>
        <v>11.004833333333334</v>
      </c>
      <c r="U35" s="165"/>
      <c r="V35" s="161"/>
      <c r="W35" s="170"/>
      <c r="X35" s="53"/>
      <c r="Y35" s="100"/>
      <c r="Z35" s="12"/>
      <c r="AA35" s="12"/>
      <c r="AB35" s="43"/>
      <c r="AC35" s="8">
        <f t="shared" si="0"/>
        <v>0</v>
      </c>
      <c r="AD35" s="9" t="str">
        <f t="shared" si="3"/>
        <v> </v>
      </c>
      <c r="AE35" s="10"/>
      <c r="AF35" s="10"/>
      <c r="AG35" s="10"/>
    </row>
    <row r="36" spans="1:33" s="11" customFormat="1" ht="14.25">
      <c r="A36" s="32">
        <v>26</v>
      </c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9"/>
      <c r="N36" s="116"/>
      <c r="O36" s="162">
        <f t="shared" si="15"/>
        <v>8547.48268494</v>
      </c>
      <c r="P36" s="37">
        <v>35.7866</v>
      </c>
      <c r="Q36" s="154">
        <f t="shared" si="16"/>
        <v>9.940722222222222</v>
      </c>
      <c r="R36" s="157">
        <f t="shared" si="17"/>
        <v>9462.453558660001</v>
      </c>
      <c r="S36" s="37">
        <v>39.6174</v>
      </c>
      <c r="T36" s="168">
        <f t="shared" si="14"/>
        <v>11.004833333333334</v>
      </c>
      <c r="U36" s="165"/>
      <c r="V36" s="161"/>
      <c r="W36" s="170"/>
      <c r="X36" s="55"/>
      <c r="Y36" s="101"/>
      <c r="Z36" s="21"/>
      <c r="AA36" s="21"/>
      <c r="AB36" s="80"/>
      <c r="AC36" s="8">
        <f t="shared" si="0"/>
        <v>0</v>
      </c>
      <c r="AD36" s="9" t="str">
        <f t="shared" si="3"/>
        <v> </v>
      </c>
      <c r="AE36" s="10"/>
      <c r="AF36" s="10"/>
      <c r="AG36" s="10"/>
    </row>
    <row r="37" spans="1:33" s="11" customFormat="1" ht="14.25">
      <c r="A37" s="30">
        <v>27</v>
      </c>
      <c r="B37" s="2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4"/>
      <c r="N37" s="97"/>
      <c r="O37" s="162">
        <f t="shared" si="15"/>
        <v>8547.48268494</v>
      </c>
      <c r="P37" s="37">
        <v>35.7866</v>
      </c>
      <c r="Q37" s="154">
        <f t="shared" si="16"/>
        <v>9.940722222222222</v>
      </c>
      <c r="R37" s="157">
        <f t="shared" si="17"/>
        <v>9462.453558660001</v>
      </c>
      <c r="S37" s="37">
        <v>39.6174</v>
      </c>
      <c r="T37" s="168">
        <f t="shared" si="14"/>
        <v>11.004833333333334</v>
      </c>
      <c r="U37" s="165"/>
      <c r="V37" s="161"/>
      <c r="W37" s="170"/>
      <c r="X37" s="54"/>
      <c r="Y37" s="100"/>
      <c r="Z37" s="7"/>
      <c r="AA37" s="7"/>
      <c r="AB37" s="42"/>
      <c r="AC37" s="8">
        <f t="shared" si="0"/>
        <v>0</v>
      </c>
      <c r="AD37" s="9" t="str">
        <f t="shared" si="3"/>
        <v> </v>
      </c>
      <c r="AE37" s="10"/>
      <c r="AF37" s="10"/>
      <c r="AG37" s="10"/>
    </row>
    <row r="38" spans="1:33" s="11" customFormat="1" ht="14.25">
      <c r="A38" s="32">
        <v>28</v>
      </c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9"/>
      <c r="N38" s="116"/>
      <c r="O38" s="162">
        <f t="shared" si="15"/>
        <v>8547.48268494</v>
      </c>
      <c r="P38" s="37">
        <v>35.7866</v>
      </c>
      <c r="Q38" s="154">
        <f t="shared" si="16"/>
        <v>9.940722222222222</v>
      </c>
      <c r="R38" s="157">
        <f t="shared" si="17"/>
        <v>9462.453558660001</v>
      </c>
      <c r="S38" s="37">
        <v>39.6174</v>
      </c>
      <c r="T38" s="168">
        <f t="shared" si="14"/>
        <v>11.004833333333334</v>
      </c>
      <c r="U38" s="165"/>
      <c r="V38" s="161"/>
      <c r="W38" s="170"/>
      <c r="X38" s="55"/>
      <c r="Y38" s="101"/>
      <c r="Z38" s="21"/>
      <c r="AA38" s="21"/>
      <c r="AB38" s="80"/>
      <c r="AC38" s="8">
        <f t="shared" si="0"/>
        <v>0</v>
      </c>
      <c r="AD38" s="9" t="str">
        <f t="shared" si="3"/>
        <v> </v>
      </c>
      <c r="AE38" s="10"/>
      <c r="AF38" s="10"/>
      <c r="AG38" s="10"/>
    </row>
    <row r="39" spans="1:33" s="11" customFormat="1" ht="14.25">
      <c r="A39" s="30">
        <v>29</v>
      </c>
      <c r="B39" s="28">
        <v>90.3436</v>
      </c>
      <c r="C39" s="19">
        <v>5.7728</v>
      </c>
      <c r="D39" s="19">
        <v>1.7499</v>
      </c>
      <c r="E39" s="19">
        <v>0.1943</v>
      </c>
      <c r="F39" s="19">
        <v>0.2696</v>
      </c>
      <c r="G39" s="19">
        <v>0.0042</v>
      </c>
      <c r="H39" s="19">
        <v>0.0534</v>
      </c>
      <c r="I39" s="19">
        <v>0.0333</v>
      </c>
      <c r="J39" s="19">
        <v>0.03</v>
      </c>
      <c r="K39" s="19">
        <v>0.0011</v>
      </c>
      <c r="L39" s="19">
        <v>0.214</v>
      </c>
      <c r="M39" s="24">
        <v>1.3338</v>
      </c>
      <c r="N39" s="97">
        <v>0.7505</v>
      </c>
      <c r="O39" s="182">
        <f t="shared" si="15"/>
        <v>8557.65752028</v>
      </c>
      <c r="P39" s="171">
        <v>35.8292</v>
      </c>
      <c r="Q39" s="172">
        <f t="shared" si="16"/>
        <v>9.952555555555556</v>
      </c>
      <c r="R39" s="159">
        <f t="shared" si="17"/>
        <v>9473.46435465</v>
      </c>
      <c r="S39" s="171">
        <v>39.6635</v>
      </c>
      <c r="T39" s="167">
        <f t="shared" si="14"/>
        <v>11.017638888888888</v>
      </c>
      <c r="U39" s="165">
        <f>(V39*238.8459)</f>
        <v>12001.481014019999</v>
      </c>
      <c r="V39" s="161">
        <v>50.2478</v>
      </c>
      <c r="W39" s="170">
        <f>(V39/3.6)</f>
        <v>13.957722222222221</v>
      </c>
      <c r="X39" s="53">
        <v>-7.3</v>
      </c>
      <c r="Y39" s="100">
        <v>-6.1</v>
      </c>
      <c r="Z39" s="7"/>
      <c r="AA39" s="7"/>
      <c r="AB39" s="42"/>
      <c r="AC39" s="8">
        <f t="shared" si="0"/>
        <v>99.99999999999997</v>
      </c>
      <c r="AD39" s="9" t="str">
        <f t="shared" si="3"/>
        <v>ОК</v>
      </c>
      <c r="AE39" s="10"/>
      <c r="AF39" s="10"/>
      <c r="AG39" s="10"/>
    </row>
    <row r="40" spans="1:33" s="11" customFormat="1" ht="14.25">
      <c r="A40" s="33">
        <v>30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99"/>
      <c r="O40" s="162">
        <f t="shared" si="15"/>
        <v>8557.65752028</v>
      </c>
      <c r="P40" s="37">
        <v>35.8292</v>
      </c>
      <c r="Q40" s="154">
        <f t="shared" si="16"/>
        <v>9.952555555555556</v>
      </c>
      <c r="R40" s="157">
        <f t="shared" si="17"/>
        <v>9473.46435465</v>
      </c>
      <c r="S40" s="37">
        <v>39.6635</v>
      </c>
      <c r="T40" s="168">
        <f t="shared" si="14"/>
        <v>11.017638888888888</v>
      </c>
      <c r="U40" s="165"/>
      <c r="V40" s="161"/>
      <c r="W40" s="170"/>
      <c r="X40" s="56"/>
      <c r="Y40" s="102"/>
      <c r="Z40" s="23"/>
      <c r="AA40" s="23"/>
      <c r="AB40" s="82"/>
      <c r="AC40" s="8">
        <f t="shared" si="0"/>
        <v>0</v>
      </c>
      <c r="AD40" s="9"/>
      <c r="AE40" s="10"/>
      <c r="AF40" s="10"/>
      <c r="AG40" s="10"/>
    </row>
    <row r="41" spans="1:33" s="11" customFormat="1" ht="15" thickBot="1">
      <c r="A41" s="31">
        <v>31</v>
      </c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/>
      <c r="N41" s="123"/>
      <c r="O41" s="162">
        <f>(P41*238.8459)</f>
        <v>8557.65752028</v>
      </c>
      <c r="P41" s="37">
        <v>35.8292</v>
      </c>
      <c r="Q41" s="154">
        <f t="shared" si="16"/>
        <v>9.952555555555556</v>
      </c>
      <c r="R41" s="157">
        <f t="shared" si="17"/>
        <v>9473.46435465</v>
      </c>
      <c r="S41" s="37">
        <v>39.6635</v>
      </c>
      <c r="T41" s="168">
        <f t="shared" si="14"/>
        <v>11.017638888888888</v>
      </c>
      <c r="U41" s="165"/>
      <c r="V41" s="161"/>
      <c r="W41" s="170"/>
      <c r="X41" s="57"/>
      <c r="Y41" s="103"/>
      <c r="Z41" s="22"/>
      <c r="AA41" s="22"/>
      <c r="AB41" s="83"/>
      <c r="AC41" s="8">
        <f t="shared" si="0"/>
        <v>0</v>
      </c>
      <c r="AD41" s="9" t="str">
        <f t="shared" si="3"/>
        <v> </v>
      </c>
      <c r="AE41" s="10"/>
      <c r="AF41" s="10"/>
      <c r="AG41" s="10"/>
    </row>
    <row r="42" spans="1:33" ht="15" customHeight="1" thickBot="1">
      <c r="A42" s="230" t="s">
        <v>75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2"/>
      <c r="O42" s="199">
        <f>SUMPRODUCT(O11:O41,' розрахунок'!E7:E37)/' розрахунок'!E38</f>
        <v>8560.100431060753</v>
      </c>
      <c r="P42" s="204">
        <f>SUMPRODUCT(P11:P41,' розрахунок'!E7:E37)/' розрахунок'!E38</f>
        <v>35.83942797871244</v>
      </c>
      <c r="Q42" s="197">
        <f>SUMPRODUCT(Q11:Q41,' розрахунок'!E7:E37)/' розрахунок'!E38</f>
        <v>9.955396660753456</v>
      </c>
      <c r="R42" s="199">
        <f>SUMPRODUCT(R11:R41,' розрахунок'!E7:E37)/' розрахунок'!E38</f>
        <v>9475.905777078971</v>
      </c>
      <c r="S42" s="195">
        <f>SUMPRODUCT(S11:S41,' розрахунок'!E7:E37)/' розрахунок'!E38</f>
        <v>39.673721747281284</v>
      </c>
      <c r="T42" s="197">
        <f>SUMPRODUCT(T11:T41,' розрахунок'!E7:E37)/' розрахунок'!E38</f>
        <v>11.020478263133683</v>
      </c>
      <c r="U42" s="216"/>
      <c r="V42" s="217"/>
      <c r="W42" s="217"/>
      <c r="X42" s="217"/>
      <c r="Y42" s="217"/>
      <c r="Z42" s="217"/>
      <c r="AA42" s="217"/>
      <c r="AB42" s="218"/>
      <c r="AC42" s="4"/>
      <c r="AD42" s="5"/>
      <c r="AE42" s="3"/>
      <c r="AF42" s="3"/>
      <c r="AG42" s="3"/>
    </row>
    <row r="43" spans="1:28" ht="19.5" customHeight="1" thickBot="1">
      <c r="A43" s="84"/>
      <c r="B43" s="2"/>
      <c r="C43" s="2"/>
      <c r="D43" s="2"/>
      <c r="E43" s="2"/>
      <c r="F43" s="2"/>
      <c r="G43" s="2"/>
      <c r="H43" s="201" t="s">
        <v>2</v>
      </c>
      <c r="I43" s="202"/>
      <c r="J43" s="202"/>
      <c r="K43" s="202"/>
      <c r="L43" s="202"/>
      <c r="M43" s="202"/>
      <c r="N43" s="203"/>
      <c r="O43" s="200"/>
      <c r="P43" s="196"/>
      <c r="Q43" s="198"/>
      <c r="R43" s="200"/>
      <c r="S43" s="196"/>
      <c r="T43" s="198"/>
      <c r="U43" s="189"/>
      <c r="V43" s="190"/>
      <c r="W43" s="190"/>
      <c r="X43" s="190"/>
      <c r="Y43" s="190"/>
      <c r="Z43" s="190"/>
      <c r="AA43" s="190"/>
      <c r="AB43" s="191"/>
    </row>
    <row r="44" spans="1:28" ht="22.5" customHeight="1">
      <c r="A44" s="78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187"/>
      <c r="V44" s="187"/>
      <c r="W44" s="187"/>
      <c r="X44" s="187"/>
      <c r="Y44" s="187"/>
      <c r="Z44" s="187"/>
      <c r="AA44" s="187"/>
      <c r="AB44" s="188"/>
    </row>
    <row r="45" spans="1:28" ht="22.5" customHeight="1">
      <c r="A45" s="78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89"/>
      <c r="V45" s="89"/>
      <c r="W45" s="89"/>
      <c r="X45" s="89"/>
      <c r="Y45" s="89"/>
      <c r="Z45" s="89"/>
      <c r="AA45" s="89"/>
      <c r="AB45" s="90"/>
    </row>
    <row r="46" spans="1:28" ht="14.25">
      <c r="A46" s="78"/>
      <c r="B46" s="186" t="s">
        <v>79</v>
      </c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79"/>
    </row>
    <row r="47" spans="1:28" ht="14.25">
      <c r="A47" s="78"/>
      <c r="B47" s="72"/>
      <c r="C47" s="85" t="s">
        <v>3</v>
      </c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85" t="s">
        <v>4</v>
      </c>
      <c r="P47" s="72"/>
      <c r="Q47" s="72"/>
      <c r="R47" s="85" t="s">
        <v>5</v>
      </c>
      <c r="S47" s="72"/>
      <c r="T47" s="72"/>
      <c r="U47" s="72"/>
      <c r="V47" s="85" t="s">
        <v>6</v>
      </c>
      <c r="W47" s="72"/>
      <c r="X47" s="72"/>
      <c r="Y47" s="72"/>
      <c r="Z47" s="72"/>
      <c r="AA47" s="72"/>
      <c r="AB47" s="79"/>
    </row>
    <row r="48" spans="1:28" ht="14.25">
      <c r="A48" s="78"/>
      <c r="B48" s="186" t="s">
        <v>78</v>
      </c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79"/>
    </row>
    <row r="49" spans="1:28" ht="14.25">
      <c r="A49" s="78"/>
      <c r="B49" s="72"/>
      <c r="C49" s="85" t="s">
        <v>24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85" t="s">
        <v>4</v>
      </c>
      <c r="P49" s="72"/>
      <c r="Q49" s="72"/>
      <c r="R49" s="85" t="s">
        <v>5</v>
      </c>
      <c r="S49" s="72"/>
      <c r="T49" s="72"/>
      <c r="U49" s="72"/>
      <c r="V49" s="85" t="s">
        <v>6</v>
      </c>
      <c r="W49" s="72"/>
      <c r="X49" s="72"/>
      <c r="Y49" s="72"/>
      <c r="Z49" s="72"/>
      <c r="AA49" s="72"/>
      <c r="AB49" s="79"/>
    </row>
    <row r="50" spans="1:28" ht="14.25">
      <c r="A50" s="78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79"/>
    </row>
    <row r="51" spans="1:28" ht="14.25">
      <c r="A51" s="78"/>
      <c r="B51" s="72"/>
      <c r="C51" s="8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85"/>
      <c r="P51" s="72"/>
      <c r="Q51" s="72"/>
      <c r="R51" s="85"/>
      <c r="S51" s="72"/>
      <c r="T51" s="72"/>
      <c r="U51" s="72"/>
      <c r="V51" s="85"/>
      <c r="W51" s="72"/>
      <c r="X51" s="72"/>
      <c r="Y51" s="72"/>
      <c r="Z51" s="72"/>
      <c r="AA51" s="72"/>
      <c r="AB51" s="79"/>
    </row>
    <row r="52" spans="1:28" ht="15" thickBot="1">
      <c r="A52" s="86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</row>
  </sheetData>
  <sheetProtection/>
  <mergeCells count="48">
    <mergeCell ref="Z1:AB1"/>
    <mergeCell ref="X5:Y5"/>
    <mergeCell ref="G3:Y3"/>
    <mergeCell ref="AA5:AB5"/>
    <mergeCell ref="V5:W5"/>
    <mergeCell ref="L4:R4"/>
    <mergeCell ref="G9:G10"/>
    <mergeCell ref="H9:H10"/>
    <mergeCell ref="K5:Q5"/>
    <mergeCell ref="G1:Y1"/>
    <mergeCell ref="G2:Y2"/>
    <mergeCell ref="B7:M8"/>
    <mergeCell ref="U42:AB42"/>
    <mergeCell ref="AB7:AB10"/>
    <mergeCell ref="I9:I10"/>
    <mergeCell ref="AA7:AA10"/>
    <mergeCell ref="Y7:Y10"/>
    <mergeCell ref="X7:X10"/>
    <mergeCell ref="N7:W7"/>
    <mergeCell ref="A42:N42"/>
    <mergeCell ref="O9:Q9"/>
    <mergeCell ref="R9:T9"/>
    <mergeCell ref="A7:A10"/>
    <mergeCell ref="U9:W9"/>
    <mergeCell ref="O8:W8"/>
    <mergeCell ref="B9:B10"/>
    <mergeCell ref="C9:C10"/>
    <mergeCell ref="K9:K10"/>
    <mergeCell ref="F9:F10"/>
    <mergeCell ref="M9:M10"/>
    <mergeCell ref="E9:E10"/>
    <mergeCell ref="D9:D10"/>
    <mergeCell ref="H43:N43"/>
    <mergeCell ref="P42:P43"/>
    <mergeCell ref="Q42:Q43"/>
    <mergeCell ref="R42:R43"/>
    <mergeCell ref="J9:J10"/>
    <mergeCell ref="N8:N10"/>
    <mergeCell ref="Z7:Z10"/>
    <mergeCell ref="B46:AA46"/>
    <mergeCell ref="B48:AA48"/>
    <mergeCell ref="U44:AB44"/>
    <mergeCell ref="U43:AB43"/>
    <mergeCell ref="B50:AA50"/>
    <mergeCell ref="L9:L10"/>
    <mergeCell ref="S42:S43"/>
    <mergeCell ref="T42:T43"/>
    <mergeCell ref="O42:O4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4" r:id="rId1"/>
  <ignoredErrors>
    <ignoredError sqref="T14:T20 R14:R20 T28 T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="85" zoomScaleNormal="85" zoomScalePageLayoutView="0" workbookViewId="0" topLeftCell="A23">
      <selection activeCell="E41" sqref="E41"/>
    </sheetView>
  </sheetViews>
  <sheetFormatPr defaultColWidth="9.140625" defaultRowHeight="15"/>
  <cols>
    <col min="1" max="1" width="18.140625" style="0" customWidth="1"/>
    <col min="3" max="3" width="26.140625" style="0" customWidth="1"/>
    <col min="4" max="4" width="22.8515625" style="0" customWidth="1"/>
    <col min="5" max="5" width="15.28125" style="0" customWidth="1"/>
  </cols>
  <sheetData>
    <row r="1" spans="1:2" ht="14.25">
      <c r="A1" s="254"/>
      <c r="B1" s="254"/>
    </row>
    <row r="2" spans="1:4" ht="14.25">
      <c r="A2" s="104" t="s">
        <v>59</v>
      </c>
      <c r="B2" s="104"/>
      <c r="C2" s="104"/>
      <c r="D2" s="104"/>
    </row>
    <row r="3" ht="15" thickBot="1"/>
    <row r="4" spans="1:5" ht="23.25" customHeight="1" thickBot="1">
      <c r="A4" s="255" t="s">
        <v>0</v>
      </c>
      <c r="B4" s="258" t="s">
        <v>32</v>
      </c>
      <c r="C4" s="106" t="s">
        <v>60</v>
      </c>
      <c r="D4" s="106" t="s">
        <v>60</v>
      </c>
      <c r="E4" s="251" t="s">
        <v>33</v>
      </c>
    </row>
    <row r="5" spans="1:5" ht="55.5" customHeight="1" thickBot="1">
      <c r="A5" s="256"/>
      <c r="B5" s="259"/>
      <c r="C5" s="107" t="s">
        <v>45</v>
      </c>
      <c r="D5" s="107" t="s">
        <v>45</v>
      </c>
      <c r="E5" s="252"/>
    </row>
    <row r="6" spans="1:5" ht="75" customHeight="1" thickBot="1">
      <c r="A6" s="257"/>
      <c r="B6" s="259"/>
      <c r="C6" s="138" t="s">
        <v>61</v>
      </c>
      <c r="D6" s="138" t="s">
        <v>73</v>
      </c>
      <c r="E6" s="253"/>
    </row>
    <row r="7" spans="1:5" ht="14.25">
      <c r="A7" s="39">
        <v>1</v>
      </c>
      <c r="B7" s="163">
        <v>39.65</v>
      </c>
      <c r="C7" s="146">
        <v>875.64</v>
      </c>
      <c r="D7" s="139">
        <v>686.25</v>
      </c>
      <c r="E7" s="137">
        <f>(C7+D7)</f>
        <v>1561.8899999999999</v>
      </c>
    </row>
    <row r="8" spans="1:5" ht="14.25">
      <c r="A8" s="40">
        <v>2</v>
      </c>
      <c r="B8" s="163">
        <v>39.65</v>
      </c>
      <c r="C8" s="146">
        <v>767.57</v>
      </c>
      <c r="D8" s="139">
        <v>1169.7</v>
      </c>
      <c r="E8" s="137">
        <f aca="true" t="shared" si="0" ref="E8:E37">(C8+D8)</f>
        <v>1937.27</v>
      </c>
    </row>
    <row r="9" spans="1:5" ht="14.25">
      <c r="A9" s="40">
        <v>3</v>
      </c>
      <c r="B9" s="163">
        <v>39.65</v>
      </c>
      <c r="C9" s="146">
        <v>792.12</v>
      </c>
      <c r="D9" s="139">
        <v>1128.47</v>
      </c>
      <c r="E9" s="137">
        <f t="shared" si="0"/>
        <v>1920.5900000000001</v>
      </c>
    </row>
    <row r="10" spans="1:5" ht="14.25">
      <c r="A10" s="40">
        <v>4</v>
      </c>
      <c r="B10" s="161">
        <v>39.6796</v>
      </c>
      <c r="C10" s="146">
        <v>252.42</v>
      </c>
      <c r="D10" s="139">
        <v>1223.39</v>
      </c>
      <c r="E10" s="137">
        <f t="shared" si="0"/>
        <v>1475.8100000000002</v>
      </c>
    </row>
    <row r="11" spans="1:5" ht="14.25">
      <c r="A11" s="40">
        <v>5</v>
      </c>
      <c r="B11" s="160">
        <v>39.6796</v>
      </c>
      <c r="C11" s="146">
        <v>885.02</v>
      </c>
      <c r="D11" s="139">
        <v>1429.97</v>
      </c>
      <c r="E11" s="137">
        <f t="shared" si="0"/>
        <v>2314.99</v>
      </c>
    </row>
    <row r="12" spans="1:5" ht="14.25">
      <c r="A12" s="40">
        <v>6</v>
      </c>
      <c r="B12" s="160">
        <v>39.6796</v>
      </c>
      <c r="C12" s="146">
        <v>1153.45</v>
      </c>
      <c r="D12" s="139">
        <v>1417.62</v>
      </c>
      <c r="E12" s="137">
        <f t="shared" si="0"/>
        <v>2571.0699999999997</v>
      </c>
    </row>
    <row r="13" spans="1:5" ht="14.25">
      <c r="A13" s="40">
        <v>7</v>
      </c>
      <c r="B13" s="160">
        <v>39.6796</v>
      </c>
      <c r="C13" s="146">
        <v>823.21</v>
      </c>
      <c r="D13" s="139">
        <v>1339.77</v>
      </c>
      <c r="E13" s="137">
        <f t="shared" si="0"/>
        <v>2162.98</v>
      </c>
    </row>
    <row r="14" spans="1:5" ht="14.25">
      <c r="A14" s="40">
        <v>8</v>
      </c>
      <c r="B14" s="160">
        <v>39.6796</v>
      </c>
      <c r="C14" s="146">
        <v>656.31</v>
      </c>
      <c r="D14" s="139">
        <v>1346.14</v>
      </c>
      <c r="E14" s="137">
        <f t="shared" si="0"/>
        <v>2002.45</v>
      </c>
    </row>
    <row r="15" spans="1:5" ht="14.25">
      <c r="A15" s="40">
        <v>9</v>
      </c>
      <c r="B15" s="160">
        <v>39.6796</v>
      </c>
      <c r="C15" s="146">
        <v>1071.45</v>
      </c>
      <c r="D15" s="139">
        <v>1508.33</v>
      </c>
      <c r="E15" s="137">
        <f t="shared" si="0"/>
        <v>2579.7799999999997</v>
      </c>
    </row>
    <row r="16" spans="1:5" ht="14.25">
      <c r="A16" s="40">
        <v>10</v>
      </c>
      <c r="B16" s="160">
        <v>39.6796</v>
      </c>
      <c r="C16" s="146">
        <v>1357.91</v>
      </c>
      <c r="D16" s="139">
        <v>1949.81</v>
      </c>
      <c r="E16" s="137">
        <f t="shared" si="0"/>
        <v>3307.7200000000003</v>
      </c>
    </row>
    <row r="17" spans="1:5" ht="14.25">
      <c r="A17" s="40">
        <v>11</v>
      </c>
      <c r="B17" s="161">
        <v>39.6779</v>
      </c>
      <c r="C17" s="146">
        <v>1501.56</v>
      </c>
      <c r="D17" s="139">
        <v>2256.26</v>
      </c>
      <c r="E17" s="137">
        <f t="shared" si="0"/>
        <v>3757.82</v>
      </c>
    </row>
    <row r="18" spans="1:5" ht="14.25">
      <c r="A18" s="40">
        <v>12</v>
      </c>
      <c r="B18" s="160">
        <v>39.6779</v>
      </c>
      <c r="C18" s="146">
        <v>1949.15</v>
      </c>
      <c r="D18" s="139">
        <v>3519.04</v>
      </c>
      <c r="E18" s="137">
        <f t="shared" si="0"/>
        <v>5468.1900000000005</v>
      </c>
    </row>
    <row r="19" spans="1:5" ht="14.25">
      <c r="A19" s="40">
        <v>13</v>
      </c>
      <c r="B19" s="160">
        <v>39.6779</v>
      </c>
      <c r="C19" s="146">
        <v>2766.38</v>
      </c>
      <c r="D19" s="139">
        <v>3736.32</v>
      </c>
      <c r="E19" s="137">
        <f t="shared" si="0"/>
        <v>6502.700000000001</v>
      </c>
    </row>
    <row r="20" spans="1:5" ht="14.25">
      <c r="A20" s="40">
        <v>14</v>
      </c>
      <c r="B20" s="160">
        <v>39.6779</v>
      </c>
      <c r="C20" s="146">
        <v>2189.87</v>
      </c>
      <c r="D20" s="139">
        <v>3008.43</v>
      </c>
      <c r="E20" s="137">
        <f t="shared" si="0"/>
        <v>5198.299999999999</v>
      </c>
    </row>
    <row r="21" spans="1:5" ht="14.25">
      <c r="A21" s="40">
        <v>15</v>
      </c>
      <c r="B21" s="160">
        <v>39.6779</v>
      </c>
      <c r="C21" s="146">
        <v>1562.65</v>
      </c>
      <c r="D21" s="139">
        <v>2282.07</v>
      </c>
      <c r="E21" s="137">
        <f t="shared" si="0"/>
        <v>3844.7200000000003</v>
      </c>
    </row>
    <row r="22" spans="1:5" ht="14.25">
      <c r="A22" s="41">
        <v>16</v>
      </c>
      <c r="B22" s="160">
        <v>39.6779</v>
      </c>
      <c r="C22" s="146">
        <v>1061.87</v>
      </c>
      <c r="D22" s="139">
        <v>1491.43</v>
      </c>
      <c r="E22" s="137">
        <f t="shared" si="0"/>
        <v>2553.3</v>
      </c>
    </row>
    <row r="23" spans="1:5" ht="14.25">
      <c r="A23" s="41">
        <v>17</v>
      </c>
      <c r="B23" s="160">
        <v>39.6779</v>
      </c>
      <c r="C23" s="146">
        <v>1333.71</v>
      </c>
      <c r="D23" s="139">
        <v>1880.73</v>
      </c>
      <c r="E23" s="137">
        <f t="shared" si="0"/>
        <v>3214.44</v>
      </c>
    </row>
    <row r="24" spans="1:5" ht="14.25">
      <c r="A24" s="41">
        <v>18</v>
      </c>
      <c r="B24" s="171">
        <v>39.6988</v>
      </c>
      <c r="C24" s="146">
        <v>1773.05</v>
      </c>
      <c r="D24" s="139">
        <v>2324.74</v>
      </c>
      <c r="E24" s="137">
        <f t="shared" si="0"/>
        <v>4097.79</v>
      </c>
    </row>
    <row r="25" spans="1:5" ht="14.25">
      <c r="A25" s="41">
        <v>19</v>
      </c>
      <c r="B25" s="37">
        <v>39.6988</v>
      </c>
      <c r="C25" s="146">
        <v>1780.74</v>
      </c>
      <c r="D25" s="139">
        <v>1374.81</v>
      </c>
      <c r="E25" s="137">
        <f t="shared" si="0"/>
        <v>3155.55</v>
      </c>
    </row>
    <row r="26" spans="1:5" ht="14.25">
      <c r="A26" s="41">
        <v>20</v>
      </c>
      <c r="B26" s="37">
        <v>39.6988</v>
      </c>
      <c r="C26" s="146">
        <v>1755.21</v>
      </c>
      <c r="D26" s="139">
        <v>2677.41</v>
      </c>
      <c r="E26" s="137">
        <f t="shared" si="0"/>
        <v>4432.62</v>
      </c>
    </row>
    <row r="27" spans="1:5" ht="14.25">
      <c r="A27" s="41">
        <v>21</v>
      </c>
      <c r="B27" s="37">
        <v>39.6988</v>
      </c>
      <c r="C27" s="146">
        <v>1483.84</v>
      </c>
      <c r="D27" s="139">
        <v>2172.86</v>
      </c>
      <c r="E27" s="137">
        <f t="shared" si="0"/>
        <v>3656.7</v>
      </c>
    </row>
    <row r="28" spans="1:5" ht="14.25">
      <c r="A28" s="41">
        <v>22</v>
      </c>
      <c r="B28" s="37">
        <v>39.6988</v>
      </c>
      <c r="C28" s="146">
        <v>1288.91</v>
      </c>
      <c r="D28" s="139">
        <v>1737.71</v>
      </c>
      <c r="E28" s="137">
        <f t="shared" si="0"/>
        <v>3026.62</v>
      </c>
    </row>
    <row r="29" spans="1:5" ht="14.25">
      <c r="A29" s="41">
        <v>23</v>
      </c>
      <c r="B29" s="37">
        <v>39.6988</v>
      </c>
      <c r="C29" s="146">
        <v>918.06</v>
      </c>
      <c r="D29" s="139">
        <v>1434.16</v>
      </c>
      <c r="E29" s="137">
        <f t="shared" si="0"/>
        <v>2352.2200000000003</v>
      </c>
    </row>
    <row r="30" spans="1:5" ht="14.25">
      <c r="A30" s="41">
        <v>24</v>
      </c>
      <c r="B30" s="171">
        <v>39.6174</v>
      </c>
      <c r="C30" s="146">
        <v>842.3</v>
      </c>
      <c r="D30" s="139">
        <v>1267.64</v>
      </c>
      <c r="E30" s="137">
        <f t="shared" si="0"/>
        <v>2109.94</v>
      </c>
    </row>
    <row r="31" spans="1:5" ht="14.25">
      <c r="A31" s="41">
        <v>25</v>
      </c>
      <c r="B31" s="37">
        <v>39.6174</v>
      </c>
      <c r="C31" s="146">
        <v>777.34</v>
      </c>
      <c r="D31" s="139">
        <v>1165.7</v>
      </c>
      <c r="E31" s="137">
        <f t="shared" si="0"/>
        <v>1943.04</v>
      </c>
    </row>
    <row r="32" spans="1:5" ht="14.25">
      <c r="A32" s="41">
        <v>26</v>
      </c>
      <c r="B32" s="37">
        <v>39.6174</v>
      </c>
      <c r="C32" s="146">
        <v>648.05</v>
      </c>
      <c r="D32" s="139">
        <v>1152.17</v>
      </c>
      <c r="E32" s="137">
        <f t="shared" si="0"/>
        <v>1800.22</v>
      </c>
    </row>
    <row r="33" spans="1:5" ht="14.25">
      <c r="A33" s="41">
        <v>27</v>
      </c>
      <c r="B33" s="37">
        <v>39.6174</v>
      </c>
      <c r="C33" s="146">
        <v>833.24</v>
      </c>
      <c r="D33" s="139">
        <v>1305.76</v>
      </c>
      <c r="E33" s="137">
        <f t="shared" si="0"/>
        <v>2139</v>
      </c>
    </row>
    <row r="34" spans="1:5" ht="14.25">
      <c r="A34" s="41">
        <v>28</v>
      </c>
      <c r="B34" s="37">
        <v>39.6174</v>
      </c>
      <c r="C34" s="146">
        <v>748.57</v>
      </c>
      <c r="D34" s="139">
        <v>1249.72</v>
      </c>
      <c r="E34" s="137">
        <f t="shared" si="0"/>
        <v>1998.29</v>
      </c>
    </row>
    <row r="35" spans="1:8" ht="14.25">
      <c r="A35" s="41">
        <v>29</v>
      </c>
      <c r="B35" s="37">
        <v>39.6174</v>
      </c>
      <c r="C35" s="50">
        <v>708.23</v>
      </c>
      <c r="D35" s="140">
        <v>1065.48</v>
      </c>
      <c r="E35" s="137">
        <f t="shared" si="0"/>
        <v>1773.71</v>
      </c>
      <c r="H35" s="141"/>
    </row>
    <row r="36" spans="1:8" ht="14.25">
      <c r="A36" s="41">
        <v>30</v>
      </c>
      <c r="B36" s="37">
        <v>39.6174</v>
      </c>
      <c r="C36" s="50">
        <v>670.24</v>
      </c>
      <c r="D36" s="136">
        <v>1072.03</v>
      </c>
      <c r="E36" s="137">
        <f t="shared" si="0"/>
        <v>1742.27</v>
      </c>
      <c r="H36" s="141"/>
    </row>
    <row r="37" spans="1:8" ht="15" thickBot="1">
      <c r="A37" s="45">
        <v>31</v>
      </c>
      <c r="B37" s="37">
        <v>39.6174</v>
      </c>
      <c r="C37" s="177">
        <v>598.39</v>
      </c>
      <c r="D37" s="179">
        <v>1022.05</v>
      </c>
      <c r="E37" s="137">
        <f t="shared" si="0"/>
        <v>1620.44</v>
      </c>
      <c r="H37" s="141"/>
    </row>
    <row r="38" spans="1:8" ht="29.25" customHeight="1" thickBot="1">
      <c r="A38" s="48" t="s">
        <v>33</v>
      </c>
      <c r="B38" s="49"/>
      <c r="C38" s="180">
        <f>SUM(C7:C37)</f>
        <v>35826.46</v>
      </c>
      <c r="D38" s="181">
        <f>SUM(D7:D37)</f>
        <v>52395.97000000001</v>
      </c>
      <c r="E38" s="178">
        <f>SUM(E7:E37)</f>
        <v>88222.43000000001</v>
      </c>
      <c r="H38" s="141"/>
    </row>
    <row r="39" spans="1:8" s="44" customFormat="1" ht="27" customHeight="1" thickBot="1">
      <c r="A39" s="46" t="s">
        <v>34</v>
      </c>
      <c r="B39" s="47"/>
      <c r="C39" s="61">
        <f>SUMPRODUCT(B7:B37,C7:C37)</f>
        <v>1421296.8923850001</v>
      </c>
      <c r="D39" s="61">
        <f>SUMPRODUCT(B7:B37,D7:D37)</f>
        <v>2078578.458342</v>
      </c>
      <c r="E39" s="91">
        <f>SUMPRODUCT(B7:B37,E7:E37)</f>
        <v>3499875.3507270007</v>
      </c>
      <c r="H39" s="142"/>
    </row>
    <row r="40" spans="1:8" ht="60" customHeight="1" thickBot="1">
      <c r="A40" s="52" t="s">
        <v>36</v>
      </c>
      <c r="B40" s="38"/>
      <c r="C40" s="62">
        <f>C39/C38</f>
        <v>39.67170890969971</v>
      </c>
      <c r="D40" s="62">
        <f>D39/D38</f>
        <v>39.67057883157807</v>
      </c>
      <c r="E40" s="93">
        <f>E39/E38</f>
        <v>39.67103774773604</v>
      </c>
      <c r="H40" s="143"/>
    </row>
    <row r="41" spans="1:8" ht="60" customHeight="1" thickBot="1">
      <c r="A41" s="52" t="s">
        <v>35</v>
      </c>
      <c r="B41" s="51"/>
      <c r="C41" s="63">
        <f>C40*238.8459</f>
        <v>9475.425019075246</v>
      </c>
      <c r="D41" s="147">
        <f>D40*238.8459</f>
        <v>9475.155104549212</v>
      </c>
      <c r="E41" s="92">
        <f>E40*238.8459</f>
        <v>9475.264714791987</v>
      </c>
      <c r="H41" s="144"/>
    </row>
    <row r="42" spans="1:12" ht="60" customHeight="1">
      <c r="A42" s="148" t="s">
        <v>37</v>
      </c>
      <c r="B42" s="149"/>
      <c r="C42" s="150">
        <f>C40/3.6</f>
        <v>11.019919141583253</v>
      </c>
      <c r="D42" s="150">
        <f>D40/3.6</f>
        <v>11.019605230993909</v>
      </c>
      <c r="E42" s="151">
        <f>E40/3.6</f>
        <v>11.019732707704454</v>
      </c>
      <c r="H42" s="145"/>
      <c r="L42" s="141"/>
    </row>
    <row r="43" spans="1:8" ht="18">
      <c r="A43" s="152"/>
      <c r="B43" s="152"/>
      <c r="C43" s="152"/>
      <c r="D43" s="152"/>
      <c r="E43" s="152"/>
      <c r="H43" s="141"/>
    </row>
    <row r="44" ht="14.25">
      <c r="H44" s="141"/>
    </row>
    <row r="45" spans="1:8" ht="14.25">
      <c r="A45" s="64"/>
      <c r="H45" s="141"/>
    </row>
  </sheetData>
  <sheetProtection/>
  <mergeCells count="4">
    <mergeCell ref="E4:E6"/>
    <mergeCell ref="A1:B1"/>
    <mergeCell ref="A4:A6"/>
    <mergeCell ref="B4:B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="80" zoomScaleNormal="80" zoomScalePageLayoutView="0" workbookViewId="0" topLeftCell="A1">
      <selection activeCell="D6" sqref="D6"/>
    </sheetView>
  </sheetViews>
  <sheetFormatPr defaultColWidth="9.140625" defaultRowHeight="15"/>
  <cols>
    <col min="1" max="1" width="23.8515625" style="65" customWidth="1"/>
    <col min="2" max="2" width="26.8515625" style="65" customWidth="1"/>
    <col min="3" max="3" width="21.140625" style="65" customWidth="1"/>
    <col min="4" max="4" width="21.421875" style="65" customWidth="1"/>
    <col min="5" max="5" width="22.00390625" style="65" customWidth="1"/>
    <col min="6" max="16384" width="9.140625" style="65" customWidth="1"/>
  </cols>
  <sheetData>
    <row r="1" spans="1:2" ht="13.5">
      <c r="A1" s="260"/>
      <c r="B1" s="260"/>
    </row>
    <row r="2" spans="1:5" ht="13.5">
      <c r="A2" s="104" t="s">
        <v>68</v>
      </c>
      <c r="B2" s="104"/>
      <c r="C2" s="104"/>
      <c r="D2" s="104"/>
      <c r="E2" s="104"/>
    </row>
    <row r="3" ht="14.25" thickBot="1"/>
    <row r="4" spans="1:5" ht="34.5" customHeight="1" thickBot="1">
      <c r="A4" s="266" t="s">
        <v>50</v>
      </c>
      <c r="B4" s="266" t="s">
        <v>51</v>
      </c>
      <c r="C4" s="263" t="s">
        <v>49</v>
      </c>
      <c r="D4" s="264"/>
      <c r="E4" s="265"/>
    </row>
    <row r="5" spans="1:5" ht="24" customHeight="1" thickBot="1">
      <c r="A5" s="267"/>
      <c r="B5" s="267"/>
      <c r="C5" s="95" t="s">
        <v>46</v>
      </c>
      <c r="D5" s="105" t="s">
        <v>47</v>
      </c>
      <c r="E5" s="95" t="s">
        <v>48</v>
      </c>
    </row>
    <row r="6" spans="1:5" ht="33" customHeight="1" thickBot="1">
      <c r="A6" s="108" t="s">
        <v>60</v>
      </c>
      <c r="B6" s="124" t="s">
        <v>61</v>
      </c>
      <c r="C6" s="131">
        <f>паспорт!S42</f>
        <v>39.673721747281284</v>
      </c>
      <c r="D6" s="132">
        <f>паспорт!R42</f>
        <v>9475.905777078971</v>
      </c>
      <c r="E6" s="133">
        <f>паспорт!T42</f>
        <v>11.020478263133683</v>
      </c>
    </row>
    <row r="7" spans="1:5" ht="33" customHeight="1" thickBot="1">
      <c r="A7" s="108" t="s">
        <v>60</v>
      </c>
      <c r="B7" s="124" t="s">
        <v>73</v>
      </c>
      <c r="C7" s="131">
        <f>паспорт!S42</f>
        <v>39.673721747281284</v>
      </c>
      <c r="D7" s="132">
        <f>паспорт!R42</f>
        <v>9475.905777078971</v>
      </c>
      <c r="E7" s="133">
        <f>паспорт!T42</f>
        <v>11.020478263133683</v>
      </c>
    </row>
    <row r="8" spans="1:5" ht="33" customHeight="1" thickBot="1">
      <c r="A8" s="261" t="s">
        <v>69</v>
      </c>
      <c r="B8" s="262"/>
      <c r="C8" s="134">
        <f>паспорт!S42</f>
        <v>39.673721747281284</v>
      </c>
      <c r="D8" s="135">
        <f>паспорт!R42</f>
        <v>9475.905777078971</v>
      </c>
      <c r="E8" s="153">
        <f>паспорт!T42</f>
        <v>11.020478263133683</v>
      </c>
    </row>
    <row r="9" ht="20.25">
      <c r="C9" s="63"/>
    </row>
    <row r="10" spans="1:5" ht="13.5">
      <c r="A10" s="186" t="s">
        <v>76</v>
      </c>
      <c r="B10" s="186"/>
      <c r="C10" s="186"/>
      <c r="D10" s="186"/>
      <c r="E10" s="186"/>
    </row>
    <row r="11" spans="1:5" ht="13.5">
      <c r="A11" s="268" t="s">
        <v>70</v>
      </c>
      <c r="B11" s="268"/>
      <c r="C11" s="268"/>
      <c r="D11" s="269" t="s">
        <v>71</v>
      </c>
      <c r="E11" s="269"/>
    </row>
    <row r="12" spans="1:5" ht="13.5">
      <c r="A12" s="186" t="s">
        <v>77</v>
      </c>
      <c r="B12" s="186"/>
      <c r="C12" s="186"/>
      <c r="D12" s="186"/>
      <c r="E12" s="186"/>
    </row>
    <row r="13" spans="1:5" ht="13.5">
      <c r="A13" s="268" t="s">
        <v>72</v>
      </c>
      <c r="B13" s="268"/>
      <c r="C13" s="268"/>
      <c r="D13" s="268"/>
      <c r="E13" s="268"/>
    </row>
    <row r="14" spans="1:5" ht="13.5">
      <c r="A14" s="192"/>
      <c r="B14" s="192"/>
      <c r="C14" s="192"/>
      <c r="D14" s="192"/>
      <c r="E14" s="192"/>
    </row>
  </sheetData>
  <sheetProtection/>
  <mergeCells count="11">
    <mergeCell ref="A12:E12"/>
    <mergeCell ref="A14:E14"/>
    <mergeCell ref="A13:E13"/>
    <mergeCell ref="A11:C11"/>
    <mergeCell ref="D11:E11"/>
    <mergeCell ref="A1:B1"/>
    <mergeCell ref="A8:B8"/>
    <mergeCell ref="C4:E4"/>
    <mergeCell ref="B4:B5"/>
    <mergeCell ref="A4:A5"/>
    <mergeCell ref="A10:E10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2.421875" style="0" customWidth="1"/>
    <col min="4" max="4" width="24.140625" style="0" customWidth="1"/>
  </cols>
  <sheetData>
    <row r="1" spans="1:4" ht="14.25">
      <c r="A1">
        <v>3</v>
      </c>
      <c r="B1" t="s">
        <v>25</v>
      </c>
      <c r="C1" t="s">
        <v>26</v>
      </c>
      <c r="D1" t="s">
        <v>27</v>
      </c>
    </row>
    <row r="2" ht="14.25">
      <c r="B2" t="s">
        <v>28</v>
      </c>
    </row>
    <row r="3" ht="14.25">
      <c r="B3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Корж Любовь Николаевна</cp:lastModifiedBy>
  <cp:lastPrinted>2017-06-01T06:37:36Z</cp:lastPrinted>
  <dcterms:created xsi:type="dcterms:W3CDTF">2016-10-07T07:24:19Z</dcterms:created>
  <dcterms:modified xsi:type="dcterms:W3CDTF">2017-06-01T06:38:36Z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