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2" windowWidth="15576" windowHeight="11400" tabRatio="472" activeTab="1"/>
  </bookViews>
  <sheets>
    <sheet name="паспорт" sheetId="1" r:id="rId1"/>
    <sheet name=" розрахунок" sheetId="2" r:id="rId2"/>
    <sheet name="додаток" sheetId="3" r:id="rId3"/>
    <sheet name="variablesList" sheetId="4" state="veryHidden" r:id="rId4"/>
  </sheets>
  <definedNames>
    <definedName name="_xlnm.Print_Area" localSheetId="0">'паспорт'!$A$1:$AB$52</definedName>
  </definedNames>
  <calcPr fullCalcOnLoad="1"/>
</workbook>
</file>

<file path=xl/sharedStrings.xml><?xml version="1.0" encoding="utf-8"?>
<sst xmlns="http://schemas.openxmlformats.org/spreadsheetml/2006/main" count="97" uniqueCount="78">
  <si>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</si>
  <si>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</si>
  <si>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</si>
  <si>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</si>
  <si>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</si>
  <si>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</si>
  <si>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</si>
  <si>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</si>
  <si>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</si>
  <si>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</si>
  <si>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</si>
  <si>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</si>
  <si>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</si>
  <si>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</si>
  <si>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</si>
  <si>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</si>
  <si>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</si>
  <si>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</si>
  <si>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</si>
  <si>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</si>
  <si>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</si>
  <si>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</si>
  <si>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</si>
  <si>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  </t>
  </si>
  <si>
    <t>Лабораторія, де здійснювалось вимірювання газу</t>
  </si>
  <si>
    <t>x:\gaysin</t>
  </si>
  <si>
    <t>10, 11, 24, 25, 127, 128, 132, 180, 207, 215</t>
  </si>
  <si>
    <t>x:\</t>
  </si>
  <si>
    <t>x:\Illinci</t>
  </si>
  <si>
    <t>x:\Talne</t>
  </si>
  <si>
    <t>за період з</t>
  </si>
  <si>
    <t xml:space="preserve"> по</t>
  </si>
  <si>
    <t>Теплота згоряння вища, МДж/м3</t>
  </si>
  <si>
    <t>Загальний обсяг газу, м3</t>
  </si>
  <si>
    <t>Енергія, МДж</t>
  </si>
  <si>
    <r>
      <t>Теплота згоряння (середньозважене значення за місяць), ккал/м</t>
    </r>
    <r>
      <rPr>
        <sz val="9"/>
        <color indexed="8"/>
        <rFont val="Calibri"/>
        <family val="2"/>
      </rPr>
      <t>³</t>
    </r>
  </si>
  <si>
    <r>
      <t>Теплота згоряння (середньозважене значення за місяць), МДж/м</t>
    </r>
    <r>
      <rPr>
        <sz val="9"/>
        <color indexed="8"/>
        <rFont val="Calibri"/>
        <family val="2"/>
      </rPr>
      <t>³</t>
    </r>
  </si>
  <si>
    <r>
      <t>Теплота згоряння (середньозважене значення за місяць), кВт*год./м</t>
    </r>
    <r>
      <rPr>
        <sz val="9"/>
        <color indexed="8"/>
        <rFont val="Calibri"/>
        <family val="2"/>
      </rPr>
      <t>³</t>
    </r>
  </si>
  <si>
    <t xml:space="preserve"> ккал/м3</t>
  </si>
  <si>
    <t xml:space="preserve"> МДж/м3</t>
  </si>
  <si>
    <t>кВт⋅год/м3</t>
  </si>
  <si>
    <t>Теплота згоряння нижча</t>
  </si>
  <si>
    <t>Теплота згоряння вища</t>
  </si>
  <si>
    <t>Число Воббе вище</t>
  </si>
  <si>
    <r>
      <t>Температура вимірювання/згоряння при  20/25</t>
    </r>
    <r>
      <rPr>
        <b/>
        <sz val="11"/>
        <color indexed="8"/>
        <rFont val="Calibri"/>
        <family val="2"/>
      </rPr>
      <t>°</t>
    </r>
    <r>
      <rPr>
        <b/>
        <sz val="9.9"/>
        <color indexed="8"/>
        <rFont val="Times New Roman"/>
        <family val="1"/>
      </rPr>
      <t>С</t>
    </r>
  </si>
  <si>
    <t xml:space="preserve">Обсяг газу переданого за добу,  м3 </t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</si>
  <si>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</si>
  <si>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</si>
  <si>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</si>
  <si>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</si>
  <si>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</si>
  <si>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</si>
  <si>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Філія "УМГ "Київтрансгаз"</t>
  </si>
  <si>
    <t xml:space="preserve">ПАТ "Укртрансгаз" УМГ "Київтрансгаз" Диканським ЛВУМГ та прийнятого ПАТ"Харківгаз" </t>
  </si>
  <si>
    <t>Солохівський п/м Диканське ЛВУМГ</t>
  </si>
  <si>
    <r>
      <t xml:space="preserve">Свідоцтво </t>
    </r>
    <r>
      <rPr>
        <b/>
        <sz val="8"/>
        <rFont val="Arial"/>
        <family val="2"/>
      </rPr>
      <t xml:space="preserve">№ 221-15 </t>
    </r>
    <r>
      <rPr>
        <sz val="8"/>
        <rFont val="Arial"/>
        <family val="2"/>
      </rPr>
      <t xml:space="preserve">чинне до </t>
    </r>
    <r>
      <rPr>
        <b/>
        <sz val="8"/>
        <rFont val="Arial"/>
        <family val="2"/>
      </rPr>
      <t>31.12.2018 р.</t>
    </r>
  </si>
  <si>
    <t>по газопроводу-відводу ГРС Сніжків</t>
  </si>
  <si>
    <t>ПАСПОРТ ФІЗИКО-ХІМІЧНИХ ПОКАЗНИКІВ ПРИРОДНОГО ГАЗУ  № 138</t>
  </si>
  <si>
    <t>Маршрут №  138</t>
  </si>
  <si>
    <t>точка відбору проби  ГРС Сніжків</t>
  </si>
  <si>
    <t>ГРС Сніжків</t>
  </si>
  <si>
    <t>Харківська область</t>
  </si>
  <si>
    <t>Додаток до Паспорту фізико-хімічних показників природного газу по маршруту № 138</t>
  </si>
  <si>
    <t>Температура точки роси за вологою (Р = 3.92 МПа), ºС</t>
  </si>
  <si>
    <t>Температура точки роси  за вуглеводнями, ºС</t>
  </si>
  <si>
    <r>
      <t>Вміст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</si>
  <si>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Вміст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</si>
  <si>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Вміст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</si>
  <si>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Середньозважене значення вищої теплоти згоряння по маршруту № 138</t>
  </si>
  <si>
    <t>Додаток до Паспорту фізико-хімічних показників природного газу №138</t>
  </si>
  <si>
    <t xml:space="preserve"> Керівник лабораторії                                                                                                                                                                                                                                         </t>
  </si>
  <si>
    <t>Корж Л.М.</t>
  </si>
  <si>
    <t>підрозділу підприємства, якому підпорядкована лабораторія                                          прізвище</t>
  </si>
  <si>
    <t>відс</t>
  </si>
  <si>
    <t>Рівень одоризації відповідає чинним нормативним документам</t>
  </si>
  <si>
    <t xml:space="preserve">Заступник начальника Диканського ЛВУМГ                                                                                                       Герасименко І.М.                                                          31.05.2017                                                                                       </t>
  </si>
  <si>
    <t xml:space="preserve"> Керівник лабораторії                                                                                                                                             Корж Л.М.                                                                   31.05.2017                                                                                                       </t>
  </si>
  <si>
    <t xml:space="preserve">Заступник начальника Диканського ЛВУМГ                                      Герасименко І.М.                                                          31.05.2017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</si>
</sst>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dd/mm/yyyy\ \р/"/>
    <numFmt numFmtId="168" formatCode="#,##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color indexed="57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57"/>
      <name val="Arial Cyr"/>
      <family val="0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62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30"/>
      <name val="Arial"/>
      <family val="2"/>
    </font>
    <font>
      <b/>
      <sz val="16"/>
      <color indexed="30"/>
      <name val="Times New Roman"/>
      <family val="1"/>
    </font>
    <font>
      <b/>
      <sz val="9.9"/>
      <color indexed="8"/>
      <name val="Times New Roman"/>
      <family val="1"/>
    </font>
    <font>
      <b/>
      <sz val="9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0"/>
      <color theme="4" tint="-0.24997000396251678"/>
      <name val="Arial"/>
      <family val="2"/>
    </font>
    <font>
      <sz val="9"/>
      <color theme="1"/>
      <name val="Arial"/>
      <family val="2"/>
    </font>
    <font>
      <b/>
      <sz val="10"/>
      <color rgb="FF0070C0"/>
      <name val="Arial"/>
      <family val="2"/>
    </font>
    <font>
      <b/>
      <sz val="16"/>
      <color rgb="FF0070C0"/>
      <name val="Times New Roman"/>
      <family val="1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u val="single"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165" fontId="0" fillId="33" borderId="0" xfId="0" applyNumberFormat="1" applyFill="1" applyAlignment="1">
      <alignment/>
    </xf>
    <xf numFmtId="0" fontId="9" fillId="33" borderId="0" xfId="0" applyFont="1" applyFill="1" applyAlignment="1">
      <alignment horizontal="center"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3" fillId="33" borderId="0" xfId="0" applyFont="1" applyFill="1" applyAlignment="1">
      <alignment horizontal="center"/>
    </xf>
    <xf numFmtId="165" fontId="66" fillId="33" borderId="0" xfId="0" applyNumberFormat="1" applyFont="1" applyFill="1" applyAlignment="1">
      <alignment/>
    </xf>
    <xf numFmtId="2" fontId="66" fillId="33" borderId="0" xfId="0" applyNumberFormat="1" applyFont="1" applyFill="1" applyAlignment="1" applyProtection="1">
      <alignment/>
      <protection/>
    </xf>
    <xf numFmtId="0" fontId="66" fillId="33" borderId="0" xfId="0" applyFont="1" applyFill="1" applyAlignment="1" applyProtection="1">
      <alignment/>
      <protection locked="0"/>
    </xf>
    <xf numFmtId="2" fontId="67" fillId="33" borderId="10" xfId="0" applyNumberFormat="1" applyFont="1" applyFill="1" applyBorder="1" applyAlignment="1">
      <alignment horizontal="center"/>
    </xf>
    <xf numFmtId="0" fontId="67" fillId="33" borderId="10" xfId="0" applyFont="1" applyFill="1" applyBorder="1" applyAlignment="1" applyProtection="1">
      <alignment horizontal="center" vertical="center" wrapText="1"/>
      <protection locked="0"/>
    </xf>
    <xf numFmtId="2" fontId="65" fillId="33" borderId="10" xfId="0" applyNumberFormat="1" applyFont="1" applyFill="1" applyBorder="1" applyAlignment="1">
      <alignment horizontal="center"/>
    </xf>
    <xf numFmtId="164" fontId="67" fillId="33" borderId="10" xfId="0" applyNumberFormat="1" applyFont="1" applyFill="1" applyBorder="1" applyAlignment="1" applyProtection="1">
      <alignment horizontal="center"/>
      <protection locked="0"/>
    </xf>
    <xf numFmtId="164" fontId="67" fillId="33" borderId="10" xfId="0" applyNumberFormat="1" applyFont="1" applyFill="1" applyBorder="1" applyAlignment="1">
      <alignment horizontal="center"/>
    </xf>
    <xf numFmtId="164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65" fillId="33" borderId="11" xfId="0" applyNumberFormat="1" applyFont="1" applyFill="1" applyBorder="1" applyAlignment="1">
      <alignment horizontal="center"/>
    </xf>
    <xf numFmtId="164" fontId="67" fillId="33" borderId="12" xfId="0" applyNumberFormat="1" applyFont="1" applyFill="1" applyBorder="1" applyAlignment="1">
      <alignment horizontal="center"/>
    </xf>
    <xf numFmtId="164" fontId="65" fillId="33" borderId="13" xfId="0" applyNumberFormat="1" applyFont="1" applyFill="1" applyBorder="1" applyAlignment="1">
      <alignment horizontal="center"/>
    </xf>
    <xf numFmtId="164" fontId="67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67" fillId="33" borderId="14" xfId="0" applyNumberFormat="1" applyFont="1" applyFill="1" applyBorder="1" applyAlignment="1" applyProtection="1">
      <alignment horizontal="center"/>
      <protection locked="0"/>
    </xf>
    <xf numFmtId="164" fontId="67" fillId="33" borderId="14" xfId="0" applyNumberFormat="1" applyFont="1" applyFill="1" applyBorder="1" applyAlignment="1" applyProtection="1">
      <alignment horizontal="center" vertical="center" wrapText="1"/>
      <protection locked="0"/>
    </xf>
    <xf numFmtId="164" fontId="65" fillId="33" borderId="15" xfId="0" applyNumberFormat="1" applyFont="1" applyFill="1" applyBorder="1" applyAlignment="1">
      <alignment horizontal="center"/>
    </xf>
    <xf numFmtId="164" fontId="67" fillId="33" borderId="14" xfId="0" applyNumberFormat="1" applyFont="1" applyFill="1" applyBorder="1" applyAlignment="1">
      <alignment horizontal="center"/>
    </xf>
    <xf numFmtId="0" fontId="67" fillId="33" borderId="16" xfId="0" applyFont="1" applyFill="1" applyBorder="1" applyAlignment="1" applyProtection="1">
      <alignment horizontal="center" vertical="center" wrapText="1"/>
      <protection locked="0"/>
    </xf>
    <xf numFmtId="0" fontId="67" fillId="33" borderId="17" xfId="0" applyFont="1" applyFill="1" applyBorder="1" applyAlignment="1" applyProtection="1">
      <alignment horizontal="center" vertical="center" wrapText="1"/>
      <protection locked="0"/>
    </xf>
    <xf numFmtId="0" fontId="67" fillId="33" borderId="18" xfId="0" applyFont="1" applyFill="1" applyBorder="1" applyAlignment="1" applyProtection="1">
      <alignment horizontal="center" vertical="center" wrapText="1"/>
      <protection locked="0"/>
    </xf>
    <xf numFmtId="0" fontId="67" fillId="33" borderId="19" xfId="0" applyFont="1" applyFill="1" applyBorder="1" applyAlignment="1" applyProtection="1">
      <alignment horizontal="center" vertical="center" wrapText="1"/>
      <protection locked="0"/>
    </xf>
    <xf numFmtId="0" fontId="67" fillId="33" borderId="20" xfId="0" applyFont="1" applyFill="1" applyBorder="1" applyAlignment="1" applyProtection="1">
      <alignment horizontal="center" vertical="center" wrapText="1"/>
      <protection locked="0"/>
    </xf>
    <xf numFmtId="164" fontId="67" fillId="33" borderId="21" xfId="0" applyNumberFormat="1" applyFont="1" applyFill="1" applyBorder="1" applyAlignment="1">
      <alignment horizontal="center"/>
    </xf>
    <xf numFmtId="164" fontId="67" fillId="33" borderId="22" xfId="0" applyNumberFormat="1" applyFont="1" applyFill="1" applyBorder="1" applyAlignment="1">
      <alignment horizontal="center"/>
    </xf>
    <xf numFmtId="164" fontId="67" fillId="33" borderId="23" xfId="0" applyNumberFormat="1" applyFont="1" applyFill="1" applyBorder="1" applyAlignment="1">
      <alignment horizontal="center"/>
    </xf>
    <xf numFmtId="2" fontId="65" fillId="33" borderId="17" xfId="0" applyNumberFormat="1" applyFont="1" applyFill="1" applyBorder="1" applyAlignment="1">
      <alignment horizontal="center"/>
    </xf>
    <xf numFmtId="4" fontId="20" fillId="0" borderId="24" xfId="0" applyNumberFormat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4" fontId="68" fillId="0" borderId="27" xfId="0" applyNumberFormat="1" applyFont="1" applyBorder="1" applyAlignment="1">
      <alignment horizontal="center" vertical="center" wrapText="1"/>
    </xf>
    <xf numFmtId="4" fontId="17" fillId="0" borderId="24" xfId="0" applyNumberFormat="1" applyFont="1" applyBorder="1" applyAlignment="1">
      <alignment horizontal="center" wrapText="1"/>
    </xf>
    <xf numFmtId="4" fontId="17" fillId="0" borderId="28" xfId="0" applyNumberFormat="1" applyFont="1" applyBorder="1" applyAlignment="1">
      <alignment horizontal="center" vertical="center" wrapText="1"/>
    </xf>
    <xf numFmtId="4" fontId="69" fillId="0" borderId="29" xfId="0" applyNumberFormat="1" applyFont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4" fontId="70" fillId="34" borderId="29" xfId="0" applyNumberFormat="1" applyFont="1" applyFill="1" applyBorder="1" applyAlignment="1">
      <alignment horizontal="center" vertical="center" wrapText="1"/>
    </xf>
    <xf numFmtId="166" fontId="67" fillId="33" borderId="14" xfId="0" applyNumberFormat="1" applyFont="1" applyFill="1" applyBorder="1" applyAlignment="1">
      <alignment horizontal="center"/>
    </xf>
    <xf numFmtId="166" fontId="65" fillId="33" borderId="14" xfId="0" applyNumberFormat="1" applyFont="1" applyFill="1" applyBorder="1" applyAlignment="1">
      <alignment horizontal="center"/>
    </xf>
    <xf numFmtId="166" fontId="65" fillId="33" borderId="30" xfId="0" applyNumberFormat="1" applyFont="1" applyFill="1" applyBorder="1" applyAlignment="1">
      <alignment horizontal="center"/>
    </xf>
    <xf numFmtId="166" fontId="67" fillId="33" borderId="21" xfId="0" applyNumberFormat="1" applyFont="1" applyFill="1" applyBorder="1" applyAlignment="1">
      <alignment horizontal="center"/>
    </xf>
    <xf numFmtId="2" fontId="67" fillId="33" borderId="31" xfId="0" applyNumberFormat="1" applyFont="1" applyFill="1" applyBorder="1" applyAlignment="1" applyProtection="1">
      <alignment horizontal="center" vertical="center" wrapText="1"/>
      <protection locked="0"/>
    </xf>
    <xf numFmtId="166" fontId="65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32" xfId="0" applyFont="1" applyFill="1" applyBorder="1" applyAlignment="1" applyProtection="1">
      <alignment horizontal="center" vertical="center" textRotation="90" wrapText="1"/>
      <protection locked="0"/>
    </xf>
    <xf numFmtId="0" fontId="67" fillId="33" borderId="33" xfId="0" applyFont="1" applyFill="1" applyBorder="1" applyAlignment="1" applyProtection="1">
      <alignment horizontal="center" vertical="center" textRotation="90" wrapText="1"/>
      <protection locked="0"/>
    </xf>
    <xf numFmtId="0" fontId="67" fillId="33" borderId="34" xfId="0" applyFont="1" applyFill="1" applyBorder="1" applyAlignment="1" applyProtection="1">
      <alignment horizontal="center" vertical="center" textRotation="90" wrapText="1"/>
      <protection locked="0"/>
    </xf>
    <xf numFmtId="0" fontId="67" fillId="33" borderId="35" xfId="0" applyFont="1" applyFill="1" applyBorder="1" applyAlignment="1" applyProtection="1">
      <alignment horizontal="center" vertical="center" textRotation="90" wrapText="1"/>
      <protection locked="0"/>
    </xf>
    <xf numFmtId="4" fontId="71" fillId="0" borderId="36" xfId="0" applyNumberFormat="1" applyFont="1" applyBorder="1" applyAlignment="1">
      <alignment horizontal="center" vertical="center" wrapText="1"/>
    </xf>
    <xf numFmtId="4" fontId="72" fillId="0" borderId="29" xfId="0" applyNumberFormat="1" applyFont="1" applyBorder="1" applyAlignment="1">
      <alignment horizontal="center" vertical="center" wrapText="1"/>
    </xf>
    <xf numFmtId="3" fontId="72" fillId="0" borderId="37" xfId="0" applyNumberFormat="1" applyFont="1" applyBorder="1" applyAlignment="1">
      <alignment horizontal="center" vertical="center"/>
    </xf>
    <xf numFmtId="0" fontId="67" fillId="33" borderId="38" xfId="0" applyFont="1" applyFill="1" applyBorder="1" applyAlignment="1" applyProtection="1">
      <alignment horizontal="center" vertical="center" textRotation="90" wrapText="1"/>
      <protection locked="0"/>
    </xf>
    <xf numFmtId="3" fontId="65" fillId="33" borderId="16" xfId="0" applyNumberFormat="1" applyFont="1" applyFill="1" applyBorder="1" applyAlignment="1" applyProtection="1">
      <alignment horizontal="center"/>
      <protection locked="0"/>
    </xf>
    <xf numFmtId="3" fontId="65" fillId="33" borderId="17" xfId="0" applyNumberFormat="1" applyFont="1" applyFill="1" applyBorder="1" applyAlignment="1" applyProtection="1">
      <alignment horizontal="center"/>
      <protection locked="0"/>
    </xf>
    <xf numFmtId="3" fontId="67" fillId="33" borderId="17" xfId="0" applyNumberFormat="1" applyFont="1" applyFill="1" applyBorder="1" applyAlignment="1" applyProtection="1">
      <alignment horizontal="center"/>
      <protection locked="0"/>
    </xf>
    <xf numFmtId="4" fontId="73" fillId="33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7" fillId="0" borderId="39" xfId="0" applyFont="1" applyBorder="1" applyAlignment="1">
      <alignment/>
    </xf>
    <xf numFmtId="0" fontId="56" fillId="0" borderId="37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8" fillId="0" borderId="27" xfId="0" applyFont="1" applyBorder="1" applyAlignment="1">
      <alignment/>
    </xf>
    <xf numFmtId="0" fontId="56" fillId="0" borderId="0" xfId="0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74" fillId="0" borderId="0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7" fillId="0" borderId="27" xfId="0" applyFont="1" applyBorder="1" applyAlignment="1">
      <alignment/>
    </xf>
    <xf numFmtId="0" fontId="75" fillId="0" borderId="0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164" fontId="67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/>
      <protection locked="0"/>
    </xf>
    <xf numFmtId="0" fontId="76" fillId="0" borderId="0" xfId="0" applyFont="1" applyBorder="1" applyAlignment="1" applyProtection="1">
      <alignment vertic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67" fillId="33" borderId="0" xfId="0" applyFont="1" applyFill="1" applyBorder="1" applyAlignment="1" applyProtection="1">
      <alignment horizontal="right" vertical="center" wrapText="1"/>
      <protection locked="0"/>
    </xf>
    <xf numFmtId="0" fontId="67" fillId="33" borderId="40" xfId="0" applyFont="1" applyFill="1" applyBorder="1" applyAlignment="1" applyProtection="1">
      <alignment horizontal="right" vertical="center" wrapText="1"/>
      <protection locked="0"/>
    </xf>
    <xf numFmtId="4" fontId="71" fillId="3" borderId="36" xfId="0" applyNumberFormat="1" applyFont="1" applyFill="1" applyBorder="1" applyAlignment="1">
      <alignment horizontal="center" vertical="center" wrapText="1"/>
    </xf>
    <xf numFmtId="3" fontId="72" fillId="3" borderId="29" xfId="0" applyNumberFormat="1" applyFont="1" applyFill="1" applyBorder="1" applyAlignment="1">
      <alignment horizontal="center" vertical="center"/>
    </xf>
    <xf numFmtId="4" fontId="72" fillId="3" borderId="44" xfId="0" applyNumberFormat="1" applyFont="1" applyFill="1" applyBorder="1" applyAlignment="1">
      <alignment horizontal="center" vertical="center" wrapText="1"/>
    </xf>
    <xf numFmtId="0" fontId="77" fillId="0" borderId="0" xfId="0" applyFont="1" applyBorder="1" applyAlignment="1" applyProtection="1">
      <alignment vertical="center" wrapText="1"/>
      <protection locked="0"/>
    </xf>
    <xf numFmtId="164" fontId="67" fillId="33" borderId="12" xfId="0" applyNumberFormat="1" applyFont="1" applyFill="1" applyBorder="1" applyAlignment="1" applyProtection="1">
      <alignment horizontal="center"/>
      <protection locked="0"/>
    </xf>
    <xf numFmtId="164" fontId="67" fillId="33" borderId="17" xfId="0" applyNumberFormat="1" applyFont="1" applyFill="1" applyBorder="1" applyAlignment="1">
      <alignment horizontal="center"/>
    </xf>
    <xf numFmtId="164" fontId="67" fillId="33" borderId="17" xfId="0" applyNumberFormat="1" applyFont="1" applyFill="1" applyBorder="1" applyAlignment="1" applyProtection="1">
      <alignment horizontal="center" vertical="center" wrapText="1"/>
      <protection locked="0"/>
    </xf>
    <xf numFmtId="164" fontId="67" fillId="33" borderId="20" xfId="0" applyNumberFormat="1" applyFont="1" applyFill="1" applyBorder="1" applyAlignment="1">
      <alignment horizontal="center"/>
    </xf>
    <xf numFmtId="164" fontId="65" fillId="33" borderId="18" xfId="0" applyNumberFormat="1" applyFont="1" applyFill="1" applyBorder="1" applyAlignment="1">
      <alignment horizontal="center"/>
    </xf>
    <xf numFmtId="166" fontId="65" fillId="33" borderId="45" xfId="0" applyNumberFormat="1" applyFont="1" applyFill="1" applyBorder="1" applyAlignment="1" applyProtection="1">
      <alignment horizontal="center" vertical="center" wrapText="1"/>
      <protection locked="0"/>
    </xf>
    <xf numFmtId="166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67" fillId="33" borderId="45" xfId="0" applyNumberFormat="1" applyFont="1" applyFill="1" applyBorder="1" applyAlignment="1" applyProtection="1">
      <alignment horizontal="center" vertical="center" wrapText="1"/>
      <protection locked="0"/>
    </xf>
    <xf numFmtId="166" fontId="67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4" fontId="21" fillId="34" borderId="37" xfId="0" applyNumberFormat="1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164" fontId="67" fillId="33" borderId="47" xfId="0" applyNumberFormat="1" applyFont="1" applyFill="1" applyBorder="1" applyAlignment="1" applyProtection="1">
      <alignment horizontal="center" vertical="center" wrapText="1"/>
      <protection locked="0"/>
    </xf>
    <xf numFmtId="164" fontId="67" fillId="33" borderId="48" xfId="0" applyNumberFormat="1" applyFont="1" applyFill="1" applyBorder="1" applyAlignment="1" applyProtection="1">
      <alignment horizontal="center" vertical="center" wrapText="1"/>
      <protection locked="0"/>
    </xf>
    <xf numFmtId="164" fontId="67" fillId="33" borderId="49" xfId="0" applyNumberFormat="1" applyFont="1" applyFill="1" applyBorder="1" applyAlignment="1" applyProtection="1">
      <alignment horizontal="center" vertical="center" wrapText="1"/>
      <protection locked="0"/>
    </xf>
    <xf numFmtId="164" fontId="67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67" fillId="33" borderId="30" xfId="0" applyNumberFormat="1" applyFont="1" applyFill="1" applyBorder="1" applyAlignment="1" applyProtection="1">
      <alignment horizontal="center"/>
      <protection locked="0"/>
    </xf>
    <xf numFmtId="164" fontId="67" fillId="33" borderId="45" xfId="0" applyNumberFormat="1" applyFont="1" applyFill="1" applyBorder="1" applyAlignment="1" applyProtection="1">
      <alignment horizontal="center"/>
      <protection locked="0"/>
    </xf>
    <xf numFmtId="164" fontId="67" fillId="33" borderId="50" xfId="0" applyNumberFormat="1" applyFont="1" applyFill="1" applyBorder="1" applyAlignment="1" applyProtection="1">
      <alignment horizontal="center"/>
      <protection locked="0"/>
    </xf>
    <xf numFmtId="164" fontId="67" fillId="33" borderId="19" xfId="0" applyNumberFormat="1" applyFont="1" applyFill="1" applyBorder="1" applyAlignment="1">
      <alignment horizontal="center"/>
    </xf>
    <xf numFmtId="164" fontId="67" fillId="33" borderId="30" xfId="0" applyNumberFormat="1" applyFont="1" applyFill="1" applyBorder="1" applyAlignment="1">
      <alignment horizontal="center"/>
    </xf>
    <xf numFmtId="164" fontId="67" fillId="33" borderId="45" xfId="0" applyNumberFormat="1" applyFont="1" applyFill="1" applyBorder="1" applyAlignment="1">
      <alignment horizontal="center"/>
    </xf>
    <xf numFmtId="164" fontId="67" fillId="33" borderId="50" xfId="0" applyNumberFormat="1" applyFont="1" applyFill="1" applyBorder="1" applyAlignment="1">
      <alignment horizontal="center"/>
    </xf>
    <xf numFmtId="0" fontId="67" fillId="33" borderId="51" xfId="0" applyFont="1" applyFill="1" applyBorder="1" applyAlignment="1" applyProtection="1">
      <alignment horizontal="center" vertical="center" textRotation="90" wrapText="1"/>
      <protection locked="0"/>
    </xf>
    <xf numFmtId="0" fontId="67" fillId="33" borderId="52" xfId="0" applyFont="1" applyFill="1" applyBorder="1" applyAlignment="1" applyProtection="1">
      <alignment horizontal="center" vertical="center" textRotation="90" wrapText="1"/>
      <protection locked="0"/>
    </xf>
    <xf numFmtId="3" fontId="67" fillId="33" borderId="53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53" xfId="0" applyNumberFormat="1" applyFont="1" applyFill="1" applyBorder="1" applyAlignment="1" applyProtection="1">
      <alignment horizontal="center" vertical="center" wrapText="1"/>
      <protection locked="0"/>
    </xf>
    <xf numFmtId="4" fontId="21" fillId="34" borderId="54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6" fillId="0" borderId="0" xfId="0" applyFont="1" applyBorder="1" applyAlignment="1" applyProtection="1">
      <alignment horizontal="right" vertical="center"/>
      <protection locked="0"/>
    </xf>
    <xf numFmtId="0" fontId="79" fillId="0" borderId="0" xfId="0" applyFont="1" applyBorder="1" applyAlignment="1" applyProtection="1">
      <alignment horizontal="right"/>
      <protection locked="0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80" fillId="0" borderId="0" xfId="0" applyFont="1" applyBorder="1" applyAlignment="1" applyProtection="1">
      <alignment vertical="center"/>
      <protection locked="0"/>
    </xf>
    <xf numFmtId="0" fontId="80" fillId="0" borderId="0" xfId="0" applyFont="1" applyBorder="1" applyAlignment="1" applyProtection="1">
      <alignment horizontal="right" vertical="center"/>
      <protection locked="0"/>
    </xf>
    <xf numFmtId="14" fontId="80" fillId="0" borderId="0" xfId="0" applyNumberFormat="1" applyFont="1" applyBorder="1" applyAlignment="1" applyProtection="1">
      <alignment vertical="center"/>
      <protection locked="0"/>
    </xf>
    <xf numFmtId="166" fontId="67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31" xfId="0" applyFont="1" applyFill="1" applyBorder="1" applyAlignment="1" applyProtection="1">
      <alignment horizontal="center" vertical="center" wrapText="1"/>
      <protection locked="0"/>
    </xf>
    <xf numFmtId="166" fontId="67" fillId="33" borderId="30" xfId="0" applyNumberFormat="1" applyFont="1" applyFill="1" applyBorder="1" applyAlignment="1">
      <alignment horizontal="center"/>
    </xf>
    <xf numFmtId="0" fontId="67" fillId="33" borderId="45" xfId="0" applyFont="1" applyFill="1" applyBorder="1" applyAlignment="1" applyProtection="1">
      <alignment horizontal="center" vertical="center" wrapText="1"/>
      <protection locked="0"/>
    </xf>
    <xf numFmtId="0" fontId="67" fillId="33" borderId="55" xfId="0" applyFont="1" applyFill="1" applyBorder="1" applyAlignment="1" applyProtection="1">
      <alignment horizontal="center" vertical="center" wrapText="1"/>
      <protection locked="0"/>
    </xf>
    <xf numFmtId="2" fontId="0" fillId="0" borderId="29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3" xfId="0" applyNumberFormat="1" applyBorder="1" applyAlignment="1">
      <alignment/>
    </xf>
    <xf numFmtId="168" fontId="71" fillId="3" borderId="56" xfId="0" applyNumberFormat="1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70" fillId="34" borderId="5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4" fontId="72" fillId="0" borderId="54" xfId="0" applyNumberFormat="1" applyFont="1" applyBorder="1" applyAlignment="1">
      <alignment horizontal="center" vertical="center"/>
    </xf>
    <xf numFmtId="4" fontId="72" fillId="3" borderId="54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3" fontId="71" fillId="0" borderId="29" xfId="0" applyNumberFormat="1" applyFont="1" applyBorder="1" applyAlignment="1">
      <alignment horizontal="center" vertical="center" wrapText="1"/>
    </xf>
    <xf numFmtId="3" fontId="71" fillId="3" borderId="29" xfId="0" applyNumberFormat="1" applyFont="1" applyFill="1" applyBorder="1" applyAlignment="1">
      <alignment horizontal="center" vertical="center" wrapText="1"/>
    </xf>
    <xf numFmtId="1" fontId="0" fillId="0" borderId="37" xfId="0" applyNumberFormat="1" applyBorder="1" applyAlignment="1">
      <alignment/>
    </xf>
    <xf numFmtId="1" fontId="0" fillId="0" borderId="29" xfId="0" applyNumberFormat="1" applyBorder="1" applyAlignment="1">
      <alignment/>
    </xf>
    <xf numFmtId="2" fontId="65" fillId="33" borderId="31" xfId="0" applyNumberFormat="1" applyFont="1" applyFill="1" applyBorder="1" applyAlignment="1" applyProtection="1">
      <alignment horizontal="center" vertical="center" wrapText="1"/>
      <protection locked="0"/>
    </xf>
    <xf numFmtId="2" fontId="65" fillId="33" borderId="57" xfId="0" applyNumberFormat="1" applyFont="1" applyFill="1" applyBorder="1" applyAlignment="1">
      <alignment horizontal="center"/>
    </xf>
    <xf numFmtId="2" fontId="67" fillId="33" borderId="57" xfId="0" applyNumberFormat="1" applyFont="1" applyFill="1" applyBorder="1" applyAlignment="1">
      <alignment horizontal="center"/>
    </xf>
    <xf numFmtId="2" fontId="65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67" fillId="33" borderId="17" xfId="0" applyNumberFormat="1" applyFont="1" applyFill="1" applyBorder="1" applyAlignment="1" applyProtection="1">
      <alignment horizontal="center" vertical="center" wrapText="1"/>
      <protection locked="0"/>
    </xf>
    <xf numFmtId="2" fontId="65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65" fillId="33" borderId="58" xfId="0" applyNumberFormat="1" applyFont="1" applyFill="1" applyBorder="1" applyAlignment="1" applyProtection="1">
      <alignment horizontal="center" vertical="center" wrapText="1"/>
      <protection locked="0"/>
    </xf>
    <xf numFmtId="4" fontId="65" fillId="33" borderId="57" xfId="0" applyNumberFormat="1" applyFont="1" applyFill="1" applyBorder="1" applyAlignment="1" applyProtection="1">
      <alignment horizontal="center" vertical="center" wrapText="1"/>
      <protection locked="0"/>
    </xf>
    <xf numFmtId="4" fontId="65" fillId="33" borderId="59" xfId="0" applyNumberFormat="1" applyFont="1" applyFill="1" applyBorder="1" applyAlignment="1" applyProtection="1">
      <alignment horizontal="center" vertical="center" wrapText="1"/>
      <protection locked="0"/>
    </xf>
    <xf numFmtId="4" fontId="67" fillId="33" borderId="57" xfId="0" applyNumberFormat="1" applyFont="1" applyFill="1" applyBorder="1" applyAlignment="1" applyProtection="1">
      <alignment horizontal="center" vertical="center" wrapText="1"/>
      <protection locked="0"/>
    </xf>
    <xf numFmtId="2" fontId="65" fillId="33" borderId="16" xfId="0" applyNumberFormat="1" applyFont="1" applyFill="1" applyBorder="1" applyAlignment="1">
      <alignment horizontal="center"/>
    </xf>
    <xf numFmtId="2" fontId="67" fillId="33" borderId="17" xfId="0" applyNumberFormat="1" applyFont="1" applyFill="1" applyBorder="1" applyAlignment="1">
      <alignment horizontal="center"/>
    </xf>
    <xf numFmtId="166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67" fillId="33" borderId="15" xfId="0" applyNumberFormat="1" applyFont="1" applyFill="1" applyBorder="1" applyAlignment="1">
      <alignment horizontal="center"/>
    </xf>
    <xf numFmtId="166" fontId="6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22" xfId="0" applyFont="1" applyFill="1" applyBorder="1" applyAlignment="1" applyProtection="1">
      <alignment horizontal="center" vertical="center" wrapText="1"/>
      <protection locked="0"/>
    </xf>
    <xf numFmtId="0" fontId="67" fillId="33" borderId="60" xfId="0" applyFont="1" applyFill="1" applyBorder="1" applyAlignment="1" applyProtection="1">
      <alignment horizontal="center" vertical="center" wrapText="1"/>
      <protection locked="0"/>
    </xf>
    <xf numFmtId="0" fontId="67" fillId="33" borderId="11" xfId="0" applyFont="1" applyFill="1" applyBorder="1" applyAlignment="1" applyProtection="1">
      <alignment horizontal="center" vertical="center" wrapText="1"/>
      <protection locked="0"/>
    </xf>
    <xf numFmtId="0" fontId="67" fillId="33" borderId="61" xfId="0" applyFont="1" applyFill="1" applyBorder="1" applyAlignment="1" applyProtection="1">
      <alignment horizontal="center" vertical="center" wrapText="1"/>
      <protection locked="0"/>
    </xf>
    <xf numFmtId="3" fontId="65" fillId="33" borderId="58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57" xfId="0" applyNumberFormat="1" applyFont="1" applyFill="1" applyBorder="1" applyAlignment="1" applyProtection="1">
      <alignment horizontal="center" vertical="center" wrapText="1"/>
      <protection locked="0"/>
    </xf>
    <xf numFmtId="3" fontId="67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9" xfId="0" applyFont="1" applyFill="1" applyBorder="1" applyAlignment="1" applyProtection="1">
      <alignment horizontal="left" vertical="center"/>
      <protection locked="0"/>
    </xf>
    <xf numFmtId="0" fontId="67" fillId="0" borderId="51" xfId="0" applyFont="1" applyBorder="1" applyAlignment="1" applyProtection="1">
      <alignment horizontal="center" vertical="center" textRotation="90" wrapText="1"/>
      <protection locked="0"/>
    </xf>
    <xf numFmtId="0" fontId="67" fillId="0" borderId="34" xfId="0" applyFont="1" applyBorder="1" applyAlignment="1" applyProtection="1">
      <alignment horizontal="center" vertical="center" textRotation="90" wrapText="1"/>
      <protection locked="0"/>
    </xf>
    <xf numFmtId="2" fontId="67" fillId="3" borderId="51" xfId="0" applyNumberFormat="1" applyFont="1" applyFill="1" applyBorder="1" applyAlignment="1" applyProtection="1">
      <alignment horizontal="center" vertical="center" wrapText="1"/>
      <protection locked="0"/>
    </xf>
    <xf numFmtId="2" fontId="67" fillId="3" borderId="62" xfId="0" applyNumberFormat="1" applyFont="1" applyFill="1" applyBorder="1" applyAlignment="1" applyProtection="1">
      <alignment horizontal="center" vertical="center" wrapText="1"/>
      <protection locked="0"/>
    </xf>
    <xf numFmtId="2" fontId="67" fillId="3" borderId="52" xfId="0" applyNumberFormat="1" applyFont="1" applyFill="1" applyBorder="1" applyAlignment="1" applyProtection="1">
      <alignment horizontal="center" vertical="center" wrapText="1"/>
      <protection locked="0"/>
    </xf>
    <xf numFmtId="2" fontId="67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67" fillId="3" borderId="38" xfId="0" applyFont="1" applyFill="1" applyBorder="1" applyAlignment="1" applyProtection="1">
      <alignment horizontal="center" vertical="center" wrapText="1"/>
      <protection locked="0"/>
    </xf>
    <xf numFmtId="0" fontId="67" fillId="3" borderId="64" xfId="0" applyFont="1" applyFill="1" applyBorder="1" applyAlignment="1" applyProtection="1">
      <alignment horizontal="center" vertical="center" wrapText="1"/>
      <protection locked="0"/>
    </xf>
    <xf numFmtId="0" fontId="65" fillId="0" borderId="64" xfId="0" applyFont="1" applyBorder="1" applyAlignment="1" applyProtection="1">
      <alignment horizontal="right" vertical="center" wrapText="1"/>
      <protection locked="0"/>
    </xf>
    <xf numFmtId="0" fontId="65" fillId="0" borderId="65" xfId="0" applyFont="1" applyBorder="1" applyAlignment="1" applyProtection="1">
      <alignment horizontal="right" vertical="center" wrapText="1"/>
      <protection locked="0"/>
    </xf>
    <xf numFmtId="0" fontId="65" fillId="0" borderId="32" xfId="0" applyFont="1" applyBorder="1" applyAlignment="1" applyProtection="1">
      <alignment horizontal="right" vertical="center" wrapText="1"/>
      <protection locked="0"/>
    </xf>
    <xf numFmtId="2" fontId="67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48" xfId="0" applyFont="1" applyBorder="1" applyAlignment="1" applyProtection="1">
      <alignment horizontal="left" vertical="center" textRotation="90" wrapText="1"/>
      <protection locked="0"/>
    </xf>
    <xf numFmtId="0" fontId="67" fillId="0" borderId="10" xfId="0" applyFont="1" applyBorder="1" applyAlignment="1" applyProtection="1">
      <alignment horizontal="left" vertical="center" textRotation="90" wrapText="1"/>
      <protection locked="0"/>
    </xf>
    <xf numFmtId="0" fontId="67" fillId="0" borderId="11" xfId="0" applyFont="1" applyBorder="1" applyAlignment="1" applyProtection="1">
      <alignment horizontal="left" vertical="center" textRotation="90" wrapText="1"/>
      <protection locked="0"/>
    </xf>
    <xf numFmtId="0" fontId="65" fillId="0" borderId="59" xfId="0" applyFont="1" applyBorder="1" applyAlignment="1" applyProtection="1">
      <alignment horizontal="left" vertical="center"/>
      <protection locked="0"/>
    </xf>
    <xf numFmtId="0" fontId="67" fillId="33" borderId="0" xfId="0" applyFont="1" applyFill="1" applyBorder="1" applyAlignment="1" applyProtection="1">
      <alignment horizontal="right" vertical="center" wrapText="1"/>
      <protection locked="0"/>
    </xf>
    <xf numFmtId="0" fontId="67" fillId="33" borderId="40" xfId="0" applyFont="1" applyFill="1" applyBorder="1" applyAlignment="1" applyProtection="1">
      <alignment horizontal="right" vertical="center" wrapText="1"/>
      <protection locked="0"/>
    </xf>
    <xf numFmtId="0" fontId="65" fillId="0" borderId="27" xfId="0" applyFont="1" applyBorder="1" applyAlignment="1" applyProtection="1">
      <alignment horizontal="right" wrapText="1"/>
      <protection/>
    </xf>
    <xf numFmtId="0" fontId="65" fillId="0" borderId="0" xfId="0" applyFont="1" applyBorder="1" applyAlignment="1" applyProtection="1">
      <alignment horizontal="right" wrapText="1"/>
      <protection/>
    </xf>
    <xf numFmtId="0" fontId="65" fillId="0" borderId="40" xfId="0" applyFont="1" applyBorder="1" applyAlignment="1" applyProtection="1">
      <alignment horizontal="right" wrapText="1"/>
      <protection/>
    </xf>
    <xf numFmtId="0" fontId="0" fillId="0" borderId="2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67" fillId="0" borderId="68" xfId="0" applyFont="1" applyBorder="1" applyAlignment="1" applyProtection="1">
      <alignment horizontal="center" vertical="center" textRotation="90" wrapText="1"/>
      <protection locked="0"/>
    </xf>
    <xf numFmtId="0" fontId="67" fillId="0" borderId="31" xfId="0" applyFont="1" applyBorder="1" applyAlignment="1" applyProtection="1">
      <alignment horizontal="center" vertical="center" textRotation="90" wrapText="1"/>
      <protection locked="0"/>
    </xf>
    <xf numFmtId="0" fontId="67" fillId="0" borderId="61" xfId="0" applyFont="1" applyBorder="1" applyAlignment="1" applyProtection="1">
      <alignment horizontal="center" vertical="center" textRotation="90" wrapText="1"/>
      <protection locked="0"/>
    </xf>
    <xf numFmtId="0" fontId="67" fillId="0" borderId="48" xfId="0" applyFont="1" applyBorder="1" applyAlignment="1" applyProtection="1">
      <alignment horizontal="right" vertical="center" textRotation="90" wrapText="1"/>
      <protection locked="0"/>
    </xf>
    <xf numFmtId="0" fontId="67" fillId="0" borderId="10" xfId="0" applyFont="1" applyBorder="1" applyAlignment="1" applyProtection="1">
      <alignment horizontal="right" vertical="center" textRotation="90" wrapText="1"/>
      <protection locked="0"/>
    </xf>
    <xf numFmtId="0" fontId="67" fillId="0" borderId="11" xfId="0" applyFont="1" applyBorder="1" applyAlignment="1" applyProtection="1">
      <alignment horizontal="right" vertical="center" textRotation="90" wrapText="1"/>
      <protection locked="0"/>
    </xf>
    <xf numFmtId="0" fontId="67" fillId="0" borderId="69" xfId="0" applyFont="1" applyBorder="1" applyAlignment="1" applyProtection="1">
      <alignment horizontal="center" vertical="center" textRotation="90" wrapText="1"/>
      <protection locked="0"/>
    </xf>
    <xf numFmtId="0" fontId="67" fillId="0" borderId="53" xfId="0" applyFont="1" applyBorder="1" applyAlignment="1" applyProtection="1">
      <alignment horizontal="center" vertical="center" textRotation="90" wrapText="1"/>
      <protection locked="0"/>
    </xf>
    <xf numFmtId="0" fontId="67" fillId="0" borderId="70" xfId="0" applyFont="1" applyBorder="1" applyAlignment="1" applyProtection="1">
      <alignment horizontal="center" vertical="center" textRotation="90" wrapText="1"/>
      <protection locked="0"/>
    </xf>
    <xf numFmtId="0" fontId="67" fillId="0" borderId="39" xfId="0" applyFont="1" applyBorder="1" applyAlignment="1" applyProtection="1">
      <alignment horizontal="center" vertical="center" wrapText="1"/>
      <protection locked="0"/>
    </xf>
    <xf numFmtId="0" fontId="67" fillId="0" borderId="37" xfId="0" applyFont="1" applyBorder="1" applyAlignment="1" applyProtection="1">
      <alignment horizontal="center" vertical="center" wrapText="1"/>
      <protection locked="0"/>
    </xf>
    <xf numFmtId="0" fontId="67" fillId="0" borderId="28" xfId="0" applyFont="1" applyBorder="1" applyAlignment="1" applyProtection="1">
      <alignment horizontal="center" vertical="center" wrapText="1"/>
      <protection locked="0"/>
    </xf>
    <xf numFmtId="0" fontId="67" fillId="0" borderId="46" xfId="0" applyFont="1" applyBorder="1" applyAlignment="1" applyProtection="1">
      <alignment horizontal="center" vertical="center" wrapText="1"/>
      <protection locked="0"/>
    </xf>
    <xf numFmtId="0" fontId="67" fillId="0" borderId="44" xfId="0" applyFont="1" applyBorder="1" applyAlignment="1" applyProtection="1">
      <alignment horizontal="center" vertical="center" wrapText="1"/>
      <protection locked="0"/>
    </xf>
    <xf numFmtId="0" fontId="67" fillId="33" borderId="28" xfId="0" applyFont="1" applyFill="1" applyBorder="1" applyAlignment="1" applyProtection="1">
      <alignment horizontal="center" vertical="center" wrapText="1"/>
      <protection locked="0"/>
    </xf>
    <xf numFmtId="0" fontId="67" fillId="33" borderId="46" xfId="0" applyFont="1" applyFill="1" applyBorder="1" applyAlignment="1" applyProtection="1">
      <alignment horizontal="center" vertical="center" wrapText="1"/>
      <protection locked="0"/>
    </xf>
    <xf numFmtId="0" fontId="67" fillId="33" borderId="44" xfId="0" applyFont="1" applyFill="1" applyBorder="1" applyAlignment="1" applyProtection="1">
      <alignment horizontal="center" vertical="center" wrapText="1"/>
      <protection locked="0"/>
    </xf>
    <xf numFmtId="0" fontId="67" fillId="33" borderId="39" xfId="0" applyFont="1" applyFill="1" applyBorder="1" applyAlignment="1" applyProtection="1">
      <alignment horizontal="center" vertical="center" wrapText="1"/>
      <protection locked="0"/>
    </xf>
    <xf numFmtId="0" fontId="67" fillId="33" borderId="37" xfId="0" applyFont="1" applyFill="1" applyBorder="1" applyAlignment="1" applyProtection="1">
      <alignment horizontal="center" vertical="center" wrapText="1"/>
      <protection locked="0"/>
    </xf>
    <xf numFmtId="0" fontId="67" fillId="33" borderId="67" xfId="0" applyFont="1" applyFill="1" applyBorder="1" applyAlignment="1" applyProtection="1">
      <alignment horizontal="center" vertical="center" wrapText="1"/>
      <protection locked="0"/>
    </xf>
    <xf numFmtId="0" fontId="67" fillId="0" borderId="16" xfId="0" applyFont="1" applyBorder="1" applyAlignment="1" applyProtection="1">
      <alignment horizontal="center" vertical="center" textRotation="90" wrapText="1"/>
      <protection locked="0"/>
    </xf>
    <xf numFmtId="0" fontId="67" fillId="0" borderId="17" xfId="0" applyFont="1" applyBorder="1" applyAlignment="1" applyProtection="1">
      <alignment horizontal="center" vertical="center" textRotation="90" wrapText="1"/>
      <protection locked="0"/>
    </xf>
    <xf numFmtId="0" fontId="67" fillId="0" borderId="20" xfId="0" applyFont="1" applyBorder="1" applyAlignment="1" applyProtection="1">
      <alignment horizontal="center" vertical="center" textRotation="90" wrapText="1"/>
      <protection locked="0"/>
    </xf>
    <xf numFmtId="0" fontId="67" fillId="0" borderId="28" xfId="0" applyFont="1" applyBorder="1" applyAlignment="1" applyProtection="1">
      <alignment horizontal="center" vertical="center"/>
      <protection locked="0"/>
    </xf>
    <xf numFmtId="0" fontId="67" fillId="0" borderId="46" xfId="0" applyFont="1" applyBorder="1" applyAlignment="1" applyProtection="1">
      <alignment horizontal="center" vertical="center"/>
      <protection locked="0"/>
    </xf>
    <xf numFmtId="0" fontId="67" fillId="0" borderId="44" xfId="0" applyFont="1" applyBorder="1" applyAlignment="1" applyProtection="1">
      <alignment horizontal="center" vertical="center"/>
      <protection locked="0"/>
    </xf>
    <xf numFmtId="0" fontId="67" fillId="0" borderId="71" xfId="0" applyFont="1" applyBorder="1" applyAlignment="1" applyProtection="1">
      <alignment horizontal="center" vertical="center" textRotation="90" wrapText="1"/>
      <protection locked="0"/>
    </xf>
    <xf numFmtId="0" fontId="67" fillId="0" borderId="33" xfId="0" applyFont="1" applyBorder="1" applyAlignment="1" applyProtection="1">
      <alignment horizontal="center" vertical="center" textRotation="90" wrapText="1"/>
      <protection locked="0"/>
    </xf>
    <xf numFmtId="0" fontId="67" fillId="0" borderId="72" xfId="0" applyFont="1" applyBorder="1" applyAlignment="1" applyProtection="1">
      <alignment horizontal="center" vertical="center" textRotation="90" wrapText="1"/>
      <protection locked="0"/>
    </xf>
    <xf numFmtId="0" fontId="67" fillId="0" borderId="35" xfId="0" applyFont="1" applyBorder="1" applyAlignment="1" applyProtection="1">
      <alignment horizontal="center" vertical="center" textRotation="90" wrapText="1"/>
      <protection locked="0"/>
    </xf>
    <xf numFmtId="0" fontId="77" fillId="0" borderId="0" xfId="0" applyFont="1" applyBorder="1" applyAlignment="1" applyProtection="1">
      <alignment horizontal="center" vertical="center"/>
      <protection locked="0"/>
    </xf>
    <xf numFmtId="0" fontId="77" fillId="0" borderId="37" xfId="0" applyFont="1" applyBorder="1" applyAlignment="1" applyProtection="1">
      <alignment horizontal="center"/>
      <protection locked="0"/>
    </xf>
    <xf numFmtId="0" fontId="67" fillId="0" borderId="67" xfId="0" applyFont="1" applyBorder="1" applyAlignment="1" applyProtection="1">
      <alignment horizontal="center" vertical="center" wrapText="1"/>
      <protection locked="0"/>
    </xf>
    <xf numFmtId="0" fontId="67" fillId="0" borderId="41" xfId="0" applyFont="1" applyBorder="1" applyAlignment="1" applyProtection="1">
      <alignment horizontal="center" vertical="center" wrapText="1"/>
      <protection locked="0"/>
    </xf>
    <xf numFmtId="0" fontId="67" fillId="0" borderId="42" xfId="0" applyFont="1" applyBorder="1" applyAlignment="1" applyProtection="1">
      <alignment horizontal="center" vertical="center" wrapText="1"/>
      <protection locked="0"/>
    </xf>
    <xf numFmtId="0" fontId="67" fillId="0" borderId="43" xfId="0" applyFont="1" applyBorder="1" applyAlignment="1" applyProtection="1">
      <alignment horizontal="center" vertical="center" wrapText="1"/>
      <protection locked="0"/>
    </xf>
    <xf numFmtId="0" fontId="75" fillId="33" borderId="37" xfId="0" applyFont="1" applyFill="1" applyBorder="1" applyAlignment="1" applyProtection="1">
      <alignment horizontal="center" vertical="center"/>
      <protection locked="0"/>
    </xf>
    <xf numFmtId="0" fontId="75" fillId="33" borderId="67" xfId="0" applyFont="1" applyFill="1" applyBorder="1" applyAlignment="1" applyProtection="1">
      <alignment horizontal="center" vertical="center"/>
      <protection locked="0"/>
    </xf>
    <xf numFmtId="167" fontId="75" fillId="0" borderId="0" xfId="0" applyNumberFormat="1" applyFont="1" applyBorder="1" applyAlignment="1" applyProtection="1">
      <alignment horizontal="center"/>
      <protection locked="0"/>
    </xf>
    <xf numFmtId="0" fontId="77" fillId="0" borderId="0" xfId="0" applyFont="1" applyBorder="1" applyAlignment="1" applyProtection="1">
      <alignment horizontal="center" vertical="center" wrapText="1"/>
      <protection locked="0"/>
    </xf>
    <xf numFmtId="167" fontId="75" fillId="0" borderId="0" xfId="0" applyNumberFormat="1" applyFont="1" applyBorder="1" applyAlignment="1" applyProtection="1">
      <alignment horizontal="center"/>
      <protection/>
    </xf>
    <xf numFmtId="167" fontId="75" fillId="0" borderId="40" xfId="0" applyNumberFormat="1" applyFont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right"/>
      <protection locked="0"/>
    </xf>
    <xf numFmtId="0" fontId="71" fillId="3" borderId="54" xfId="0" applyFont="1" applyFill="1" applyBorder="1" applyAlignment="1">
      <alignment horizontal="center" vertical="center" wrapText="1"/>
    </xf>
    <xf numFmtId="0" fontId="71" fillId="3" borderId="36" xfId="0" applyFont="1" applyFill="1" applyBorder="1" applyAlignment="1">
      <alignment horizontal="center" vertical="center" wrapText="1"/>
    </xf>
    <xf numFmtId="0" fontId="71" fillId="3" borderId="2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17" fillId="0" borderId="54" xfId="0" applyFont="1" applyBorder="1" applyAlignment="1">
      <alignment horizontal="center" vertical="center" textRotation="90" wrapText="1"/>
    </xf>
    <xf numFmtId="0" fontId="17" fillId="0" borderId="36" xfId="0" applyFont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 textRotation="90" wrapText="1"/>
    </xf>
    <xf numFmtId="0" fontId="82" fillId="0" borderId="54" xfId="0" applyFont="1" applyBorder="1" applyAlignment="1">
      <alignment horizontal="center" vertical="center" textRotation="90" wrapText="1"/>
    </xf>
    <xf numFmtId="0" fontId="82" fillId="0" borderId="27" xfId="0" applyFont="1" applyBorder="1" applyAlignment="1">
      <alignment horizontal="center" vertical="center" textRotation="90" wrapText="1"/>
    </xf>
    <xf numFmtId="0" fontId="76" fillId="0" borderId="0" xfId="0" applyFont="1" applyBorder="1" applyAlignment="1" applyProtection="1">
      <alignment horizontal="center" vertical="center"/>
      <protection locked="0"/>
    </xf>
    <xf numFmtId="0" fontId="76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0" fontId="21" fillId="3" borderId="28" xfId="0" applyFont="1" applyFill="1" applyBorder="1" applyAlignment="1">
      <alignment horizontal="center" vertical="center" wrapText="1"/>
    </xf>
    <xf numFmtId="0" fontId="21" fillId="3" borderId="46" xfId="0" applyFont="1" applyFill="1" applyBorder="1" applyAlignment="1">
      <alignment horizontal="center" vertical="center" wrapText="1"/>
    </xf>
    <xf numFmtId="4" fontId="21" fillId="34" borderId="28" xfId="0" applyNumberFormat="1" applyFont="1" applyFill="1" applyBorder="1" applyAlignment="1">
      <alignment horizontal="center" vertical="center" wrapText="1"/>
    </xf>
    <xf numFmtId="4" fontId="21" fillId="34" borderId="46" xfId="0" applyNumberFormat="1" applyFont="1" applyFill="1" applyBorder="1" applyAlignment="1">
      <alignment horizontal="center" vertical="center" wrapText="1"/>
    </xf>
    <xf numFmtId="4" fontId="21" fillId="34" borderId="44" xfId="0" applyNumberFormat="1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G52"/>
  <sheetViews>
    <sheetView view="pageBreakPreview" zoomScale="60" zoomScaleNormal="70" zoomScalePageLayoutView="0" workbookViewId="0" topLeftCell="A13">
      <selection activeCell="Z27" sqref="Z27"/>
    </sheetView>
  </sheetViews>
  <sheetFormatPr defaultColWidth="9.140625" defaultRowHeight="15"/>
  <cols>
    <col min="1" max="1" width="4.8515625" style="1" customWidth="1"/>
    <col min="2" max="2" width="8.8515625" style="1" customWidth="1"/>
    <col min="3" max="4" width="8.28125" style="1" customWidth="1"/>
    <col min="5" max="5" width="7.8515625" style="1" customWidth="1"/>
    <col min="6" max="6" width="7.57421875" style="1" customWidth="1"/>
    <col min="7" max="7" width="8.140625" style="1" customWidth="1"/>
    <col min="8" max="8" width="7.8515625" style="1" customWidth="1"/>
    <col min="9" max="10" width="7.71093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00390625" style="1" customWidth="1"/>
    <col min="15" max="20" width="6.7109375" style="1" customWidth="1"/>
    <col min="21" max="21" width="7.57421875" style="1" customWidth="1"/>
    <col min="22" max="23" width="6.7109375" style="1" customWidth="1"/>
    <col min="24" max="24" width="7.57421875" style="1" customWidth="1"/>
    <col min="25" max="25" width="7.421875" style="1" customWidth="1"/>
    <col min="26" max="26" width="7.00390625" style="1" customWidth="1"/>
    <col min="27" max="27" width="7.28125" style="1" customWidth="1"/>
    <col min="28" max="28" width="7.7109375" style="1" customWidth="1"/>
    <col min="29" max="29" width="9.140625" style="1" customWidth="1"/>
    <col min="30" max="30" width="7.57421875" style="1" bestFit="1" customWidth="1"/>
    <col min="31" max="31" width="9.57421875" style="1" bestFit="1" customWidth="1"/>
    <col min="32" max="32" width="7.57421875" style="1" bestFit="1" customWidth="1"/>
    <col min="33" max="33" width="10.28125" style="1" bestFit="1" customWidth="1"/>
    <col min="34" max="16384" width="9.140625" style="1" customWidth="1"/>
  </cols>
  <sheetData>
    <row r="1" spans="1:28" ht="15">
      <c r="A1" s="70" t="s">
        <v>7</v>
      </c>
      <c r="B1" s="71"/>
      <c r="C1" s="71"/>
      <c r="D1" s="71"/>
      <c r="E1" s="72"/>
      <c r="F1" s="72"/>
      <c r="G1" s="234" t="s">
        <v>57</v>
      </c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9"/>
      <c r="AA1" s="239"/>
      <c r="AB1" s="240"/>
    </row>
    <row r="2" spans="1:28" ht="21" customHeight="1">
      <c r="A2" s="73" t="s">
        <v>52</v>
      </c>
      <c r="B2" s="74"/>
      <c r="C2" s="75"/>
      <c r="D2" s="74"/>
      <c r="E2" s="76"/>
      <c r="F2" s="74"/>
      <c r="G2" s="233" t="s">
        <v>53</v>
      </c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77"/>
      <c r="AA2" s="77"/>
      <c r="AB2" s="78"/>
    </row>
    <row r="3" spans="1:28" ht="19.5" customHeight="1">
      <c r="A3" s="73" t="s">
        <v>54</v>
      </c>
      <c r="B3" s="76"/>
      <c r="C3" s="79"/>
      <c r="D3" s="76"/>
      <c r="E3" s="76"/>
      <c r="F3" s="74"/>
      <c r="G3" s="242" t="s">
        <v>59</v>
      </c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95"/>
      <c r="AA3" s="95"/>
      <c r="AB3" s="78"/>
    </row>
    <row r="4" spans="1:28" ht="15" customHeight="1">
      <c r="A4" s="80" t="s">
        <v>8</v>
      </c>
      <c r="B4" s="76"/>
      <c r="C4" s="76"/>
      <c r="D4" s="76"/>
      <c r="E4" s="76"/>
      <c r="F4" s="76"/>
      <c r="G4" s="95"/>
      <c r="H4" s="95"/>
      <c r="I4" s="95"/>
      <c r="J4" s="95"/>
      <c r="K4" s="95"/>
      <c r="L4" s="95"/>
      <c r="M4" s="242" t="s">
        <v>58</v>
      </c>
      <c r="N4" s="242"/>
      <c r="O4" s="242"/>
      <c r="P4" s="242"/>
      <c r="Q4" s="242"/>
      <c r="R4" s="242"/>
      <c r="S4" s="95"/>
      <c r="T4" s="95"/>
      <c r="U4" s="95"/>
      <c r="V4" s="95"/>
      <c r="W4" s="95"/>
      <c r="X4" s="95"/>
      <c r="Y4" s="95"/>
      <c r="Z4" s="95"/>
      <c r="AA4" s="95"/>
      <c r="AB4" s="78"/>
    </row>
    <row r="5" spans="1:28" ht="15">
      <c r="A5" s="80" t="s">
        <v>55</v>
      </c>
      <c r="B5" s="76"/>
      <c r="C5" s="76"/>
      <c r="D5" s="76"/>
      <c r="E5" s="76"/>
      <c r="F5" s="74"/>
      <c r="G5" s="74"/>
      <c r="H5" s="74"/>
      <c r="I5" s="6"/>
      <c r="J5" s="6"/>
      <c r="K5" s="233" t="s">
        <v>56</v>
      </c>
      <c r="L5" s="233"/>
      <c r="M5" s="233"/>
      <c r="N5" s="233"/>
      <c r="O5" s="233"/>
      <c r="P5" s="233"/>
      <c r="Q5" s="233"/>
      <c r="R5" s="6"/>
      <c r="S5" s="6"/>
      <c r="T5" s="6"/>
      <c r="U5" s="6"/>
      <c r="V5" s="245" t="s">
        <v>30</v>
      </c>
      <c r="W5" s="245"/>
      <c r="X5" s="241">
        <v>42856</v>
      </c>
      <c r="Y5" s="241"/>
      <c r="Z5" s="81" t="s">
        <v>31</v>
      </c>
      <c r="AA5" s="243">
        <v>42886</v>
      </c>
      <c r="AB5" s="244"/>
    </row>
    <row r="6" spans="1:28" ht="5.25" customHeight="1" thickBot="1">
      <c r="A6" s="82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83"/>
    </row>
    <row r="7" spans="1:28" ht="29.25" customHeight="1" thickBot="1">
      <c r="A7" s="223" t="s">
        <v>0</v>
      </c>
      <c r="B7" s="212" t="s">
        <v>1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35"/>
      <c r="N7" s="212" t="s">
        <v>10</v>
      </c>
      <c r="O7" s="213"/>
      <c r="P7" s="213"/>
      <c r="Q7" s="213"/>
      <c r="R7" s="213"/>
      <c r="S7" s="213"/>
      <c r="T7" s="213"/>
      <c r="U7" s="213"/>
      <c r="V7" s="213"/>
      <c r="W7" s="213"/>
      <c r="X7" s="209" t="s">
        <v>63</v>
      </c>
      <c r="Y7" s="206" t="s">
        <v>64</v>
      </c>
      <c r="Z7" s="190" t="s">
        <v>65</v>
      </c>
      <c r="AA7" s="190" t="s">
        <v>66</v>
      </c>
      <c r="AB7" s="203" t="s">
        <v>67</v>
      </c>
    </row>
    <row r="8" spans="1:28" ht="16.5" customHeight="1" thickBot="1">
      <c r="A8" s="224"/>
      <c r="B8" s="236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8"/>
      <c r="N8" s="223" t="s">
        <v>9</v>
      </c>
      <c r="O8" s="226" t="s">
        <v>44</v>
      </c>
      <c r="P8" s="227"/>
      <c r="Q8" s="227"/>
      <c r="R8" s="227"/>
      <c r="S8" s="227"/>
      <c r="T8" s="227"/>
      <c r="U8" s="227"/>
      <c r="V8" s="227"/>
      <c r="W8" s="228"/>
      <c r="X8" s="210"/>
      <c r="Y8" s="207"/>
      <c r="Z8" s="191"/>
      <c r="AA8" s="191"/>
      <c r="AB8" s="204"/>
    </row>
    <row r="9" spans="1:28" ht="32.25" customHeight="1" thickBot="1">
      <c r="A9" s="224"/>
      <c r="B9" s="229" t="s">
        <v>11</v>
      </c>
      <c r="C9" s="178" t="s">
        <v>12</v>
      </c>
      <c r="D9" s="178" t="s">
        <v>13</v>
      </c>
      <c r="E9" s="178" t="s">
        <v>18</v>
      </c>
      <c r="F9" s="178" t="s">
        <v>19</v>
      </c>
      <c r="G9" s="178" t="s">
        <v>16</v>
      </c>
      <c r="H9" s="178" t="s">
        <v>20</v>
      </c>
      <c r="I9" s="178" t="s">
        <v>17</v>
      </c>
      <c r="J9" s="178" t="s">
        <v>15</v>
      </c>
      <c r="K9" s="178" t="s">
        <v>14</v>
      </c>
      <c r="L9" s="178" t="s">
        <v>21</v>
      </c>
      <c r="M9" s="231" t="s">
        <v>22</v>
      </c>
      <c r="N9" s="224"/>
      <c r="O9" s="217" t="s">
        <v>41</v>
      </c>
      <c r="P9" s="218"/>
      <c r="Q9" s="219"/>
      <c r="R9" s="220" t="s">
        <v>42</v>
      </c>
      <c r="S9" s="221"/>
      <c r="T9" s="222"/>
      <c r="U9" s="217" t="s">
        <v>43</v>
      </c>
      <c r="V9" s="218"/>
      <c r="W9" s="219"/>
      <c r="X9" s="210"/>
      <c r="Y9" s="207"/>
      <c r="Z9" s="191"/>
      <c r="AA9" s="191"/>
      <c r="AB9" s="204"/>
    </row>
    <row r="10" spans="1:31" ht="92.25" customHeight="1" thickBot="1">
      <c r="A10" s="225"/>
      <c r="B10" s="230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232"/>
      <c r="N10" s="225"/>
      <c r="O10" s="58" t="s">
        <v>38</v>
      </c>
      <c r="P10" s="59" t="s">
        <v>39</v>
      </c>
      <c r="Q10" s="60" t="s">
        <v>40</v>
      </c>
      <c r="R10" s="64" t="s">
        <v>38</v>
      </c>
      <c r="S10" s="122" t="s">
        <v>39</v>
      </c>
      <c r="T10" s="57" t="s">
        <v>40</v>
      </c>
      <c r="U10" s="64" t="s">
        <v>38</v>
      </c>
      <c r="V10" s="122" t="s">
        <v>39</v>
      </c>
      <c r="W10" s="123" t="s">
        <v>40</v>
      </c>
      <c r="X10" s="211"/>
      <c r="Y10" s="208"/>
      <c r="Z10" s="192"/>
      <c r="AA10" s="192"/>
      <c r="AB10" s="205"/>
      <c r="AE10" s="1" t="s">
        <v>23</v>
      </c>
    </row>
    <row r="11" spans="1:33" s="14" customFormat="1" ht="15" thickBot="1">
      <c r="A11" s="29">
        <v>1</v>
      </c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3"/>
      <c r="N11" s="114"/>
      <c r="O11" s="65">
        <f>P11*238.8459</f>
        <v>8333.333451</v>
      </c>
      <c r="P11" s="156">
        <v>34.89</v>
      </c>
      <c r="Q11" s="158">
        <f aca="true" t="shared" si="0" ref="Q11:Q19">P11/3.6</f>
        <v>9.691666666666666</v>
      </c>
      <c r="R11" s="174">
        <f>S11*238.8459</f>
        <v>9233.782494</v>
      </c>
      <c r="S11" s="165">
        <v>38.66</v>
      </c>
      <c r="T11" s="161">
        <f aca="true" t="shared" si="1" ref="T11:T19">S11/3.6</f>
        <v>10.738888888888887</v>
      </c>
      <c r="U11" s="125"/>
      <c r="V11" s="17"/>
      <c r="W11" s="155"/>
      <c r="X11" s="56"/>
      <c r="Y11" s="101"/>
      <c r="Z11" s="138"/>
      <c r="AA11" s="138"/>
      <c r="AB11" s="139"/>
      <c r="AC11" s="12">
        <f aca="true" t="shared" si="2" ref="AC11:AC41">SUM(B11:M11)+$K$42+$N$42</f>
        <v>0</v>
      </c>
      <c r="AD11" s="11"/>
      <c r="AE11" s="13"/>
      <c r="AF11" s="13"/>
      <c r="AG11" s="13"/>
    </row>
    <row r="12" spans="1:33" s="14" customFormat="1" ht="14.25">
      <c r="A12" s="30">
        <v>2</v>
      </c>
      <c r="B12" s="26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4"/>
      <c r="N12" s="98"/>
      <c r="O12" s="66">
        <f aca="true" t="shared" si="3" ref="O12:O38">P12*238.8459</f>
        <v>8333.333451</v>
      </c>
      <c r="P12" s="156">
        <v>34.89</v>
      </c>
      <c r="Q12" s="160">
        <f t="shared" si="0"/>
        <v>9.691666666666666</v>
      </c>
      <c r="R12" s="175">
        <f aca="true" t="shared" si="4" ref="R12:R38">S12*238.8459</f>
        <v>9233.782494</v>
      </c>
      <c r="S12" s="165">
        <v>38.66</v>
      </c>
      <c r="T12" s="162">
        <f t="shared" si="1"/>
        <v>10.738888888888887</v>
      </c>
      <c r="U12" s="125"/>
      <c r="V12" s="17"/>
      <c r="W12" s="155"/>
      <c r="X12" s="135"/>
      <c r="Y12" s="102"/>
      <c r="Z12" s="16"/>
      <c r="AA12" s="16"/>
      <c r="AB12" s="136"/>
      <c r="AC12" s="12">
        <f t="shared" si="2"/>
        <v>0</v>
      </c>
      <c r="AD12" s="11"/>
      <c r="AE12" s="13"/>
      <c r="AF12" s="13"/>
      <c r="AG12" s="13"/>
    </row>
    <row r="13" spans="1:33" s="10" customFormat="1" ht="14.25">
      <c r="A13" s="30">
        <v>3</v>
      </c>
      <c r="B13" s="25">
        <v>89.9107</v>
      </c>
      <c r="C13" s="18">
        <v>5.0458</v>
      </c>
      <c r="D13" s="18">
        <v>1.297</v>
      </c>
      <c r="E13" s="18">
        <v>0.1524</v>
      </c>
      <c r="F13" s="18">
        <v>0.2239</v>
      </c>
      <c r="G13" s="18">
        <v>0.0043</v>
      </c>
      <c r="H13" s="18">
        <v>0.0573</v>
      </c>
      <c r="I13" s="18">
        <v>0.0422</v>
      </c>
      <c r="J13" s="18">
        <v>0.1163</v>
      </c>
      <c r="K13" s="18">
        <v>0.0013</v>
      </c>
      <c r="L13" s="18">
        <v>0.339</v>
      </c>
      <c r="M13" s="96">
        <v>2.8096</v>
      </c>
      <c r="N13" s="97">
        <v>0.76</v>
      </c>
      <c r="O13" s="67">
        <f t="shared" si="3"/>
        <v>8341.95578799</v>
      </c>
      <c r="P13" s="157">
        <v>34.9261</v>
      </c>
      <c r="Q13" s="159">
        <f t="shared" si="0"/>
        <v>9.701694444444444</v>
      </c>
      <c r="R13" s="176">
        <f t="shared" si="4"/>
        <v>9237.43683627</v>
      </c>
      <c r="S13" s="166">
        <v>38.6753</v>
      </c>
      <c r="T13" s="164">
        <f t="shared" si="1"/>
        <v>10.743138888888888</v>
      </c>
      <c r="U13" s="124">
        <f>(V13*238.8459)</f>
        <v>11628.66644871</v>
      </c>
      <c r="V13" s="15">
        <v>48.6869</v>
      </c>
      <c r="W13" s="55">
        <f>V13/3.6</f>
        <v>13.524138888888888</v>
      </c>
      <c r="X13" s="51">
        <v>7.8</v>
      </c>
      <c r="Y13" s="102">
        <v>3</v>
      </c>
      <c r="Z13" s="16"/>
      <c r="AA13" s="16"/>
      <c r="AB13" s="136"/>
      <c r="AC13" s="7">
        <f t="shared" si="2"/>
        <v>99.9998</v>
      </c>
      <c r="AD13" s="8" t="str">
        <f>IF(AC13=100,"ОК"," ")</f>
        <v> </v>
      </c>
      <c r="AE13" s="9"/>
      <c r="AF13" s="9"/>
      <c r="AG13" s="9"/>
    </row>
    <row r="14" spans="1:33" s="14" customFormat="1" ht="14.25">
      <c r="A14" s="30">
        <v>4</v>
      </c>
      <c r="B14" s="25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96"/>
      <c r="N14" s="97"/>
      <c r="O14" s="66">
        <f t="shared" si="3"/>
        <v>8341.95578799</v>
      </c>
      <c r="P14" s="156">
        <v>34.9261</v>
      </c>
      <c r="Q14" s="160">
        <f t="shared" si="0"/>
        <v>9.701694444444444</v>
      </c>
      <c r="R14" s="175">
        <f t="shared" si="4"/>
        <v>9237.43683627</v>
      </c>
      <c r="S14" s="37">
        <v>38.6753</v>
      </c>
      <c r="T14" s="162">
        <f t="shared" si="1"/>
        <v>10.743138888888888</v>
      </c>
      <c r="U14" s="125"/>
      <c r="V14" s="17"/>
      <c r="W14" s="155"/>
      <c r="X14" s="51"/>
      <c r="Y14" s="102"/>
      <c r="Z14" s="16"/>
      <c r="AA14" s="16"/>
      <c r="AB14" s="136"/>
      <c r="AC14" s="12">
        <f t="shared" si="2"/>
        <v>0</v>
      </c>
      <c r="AD14" s="11" t="str">
        <f aca="true" t="shared" si="5" ref="AD14:AD41">IF(AC14=100,"ОК"," ")</f>
        <v> </v>
      </c>
      <c r="AE14" s="13"/>
      <c r="AF14" s="13"/>
      <c r="AG14" s="13"/>
    </row>
    <row r="15" spans="1:33" s="14" customFormat="1" ht="14.25">
      <c r="A15" s="32">
        <v>5</v>
      </c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7"/>
      <c r="N15" s="118"/>
      <c r="O15" s="66">
        <f t="shared" si="3"/>
        <v>8341.95578799</v>
      </c>
      <c r="P15" s="156">
        <v>34.9261</v>
      </c>
      <c r="Q15" s="160">
        <f t="shared" si="0"/>
        <v>9.701694444444444</v>
      </c>
      <c r="R15" s="175">
        <f t="shared" si="4"/>
        <v>9237.43683627</v>
      </c>
      <c r="S15" s="37">
        <v>38.6753</v>
      </c>
      <c r="T15" s="163">
        <f t="shared" si="1"/>
        <v>10.743138888888888</v>
      </c>
      <c r="U15" s="125"/>
      <c r="V15" s="17"/>
      <c r="W15" s="155"/>
      <c r="X15" s="137"/>
      <c r="Y15" s="103"/>
      <c r="Z15" s="138"/>
      <c r="AA15" s="138"/>
      <c r="AB15" s="139"/>
      <c r="AC15" s="12">
        <f t="shared" si="2"/>
        <v>0</v>
      </c>
      <c r="AD15" s="11" t="str">
        <f t="shared" si="5"/>
        <v> </v>
      </c>
      <c r="AE15" s="13"/>
      <c r="AF15" s="13"/>
      <c r="AG15" s="13"/>
    </row>
    <row r="16" spans="1:33" s="14" customFormat="1" ht="14.25">
      <c r="A16" s="30">
        <v>6</v>
      </c>
      <c r="B16" s="2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96"/>
      <c r="N16" s="97"/>
      <c r="O16" s="66">
        <f t="shared" si="3"/>
        <v>8341.95578799</v>
      </c>
      <c r="P16" s="156">
        <v>34.9261</v>
      </c>
      <c r="Q16" s="160">
        <f t="shared" si="0"/>
        <v>9.701694444444444</v>
      </c>
      <c r="R16" s="175">
        <f t="shared" si="4"/>
        <v>9237.43683627</v>
      </c>
      <c r="S16" s="37">
        <v>38.6753</v>
      </c>
      <c r="T16" s="162">
        <f t="shared" si="1"/>
        <v>10.743138888888888</v>
      </c>
      <c r="U16" s="125"/>
      <c r="V16" s="17"/>
      <c r="W16" s="155"/>
      <c r="X16" s="52"/>
      <c r="Y16" s="167"/>
      <c r="Z16" s="16"/>
      <c r="AA16" s="16"/>
      <c r="AB16" s="136"/>
      <c r="AC16" s="12">
        <f t="shared" si="2"/>
        <v>0</v>
      </c>
      <c r="AD16" s="11" t="str">
        <f t="shared" si="5"/>
        <v> </v>
      </c>
      <c r="AE16" s="13"/>
      <c r="AF16" s="13"/>
      <c r="AG16" s="13"/>
    </row>
    <row r="17" spans="1:33" s="14" customFormat="1" ht="14.25">
      <c r="A17" s="32">
        <v>7</v>
      </c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7"/>
      <c r="N17" s="118"/>
      <c r="O17" s="66">
        <f t="shared" si="3"/>
        <v>8341.95578799</v>
      </c>
      <c r="P17" s="156">
        <v>34.9261</v>
      </c>
      <c r="Q17" s="160">
        <f t="shared" si="0"/>
        <v>9.701694444444444</v>
      </c>
      <c r="R17" s="175">
        <f t="shared" si="4"/>
        <v>9237.43683627</v>
      </c>
      <c r="S17" s="37">
        <v>38.6753</v>
      </c>
      <c r="T17" s="163">
        <f t="shared" si="1"/>
        <v>10.743138888888888</v>
      </c>
      <c r="U17" s="125"/>
      <c r="V17" s="17"/>
      <c r="W17" s="155"/>
      <c r="X17" s="53"/>
      <c r="Y17" s="101"/>
      <c r="Z17" s="138"/>
      <c r="AA17" s="138"/>
      <c r="AB17" s="139"/>
      <c r="AC17" s="12">
        <f t="shared" si="2"/>
        <v>0</v>
      </c>
      <c r="AD17" s="11" t="str">
        <f t="shared" si="5"/>
        <v> </v>
      </c>
      <c r="AE17" s="13"/>
      <c r="AF17" s="13"/>
      <c r="AG17" s="13"/>
    </row>
    <row r="18" spans="1:33" s="14" customFormat="1" ht="14.25">
      <c r="A18" s="30">
        <v>8</v>
      </c>
      <c r="B18" s="26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4"/>
      <c r="N18" s="98"/>
      <c r="O18" s="66">
        <f t="shared" si="3"/>
        <v>8341.95578799</v>
      </c>
      <c r="P18" s="156">
        <v>34.9261</v>
      </c>
      <c r="Q18" s="160">
        <f t="shared" si="0"/>
        <v>9.701694444444444</v>
      </c>
      <c r="R18" s="175">
        <f t="shared" si="4"/>
        <v>9237.43683627</v>
      </c>
      <c r="S18" s="37">
        <v>38.6753</v>
      </c>
      <c r="T18" s="162">
        <f t="shared" si="1"/>
        <v>10.743138888888888</v>
      </c>
      <c r="U18" s="125"/>
      <c r="V18" s="17"/>
      <c r="W18" s="155"/>
      <c r="X18" s="52"/>
      <c r="Y18" s="167"/>
      <c r="Z18" s="138"/>
      <c r="AA18" s="138"/>
      <c r="AB18" s="139"/>
      <c r="AC18" s="12">
        <f t="shared" si="2"/>
        <v>0</v>
      </c>
      <c r="AD18" s="11" t="str">
        <f t="shared" si="5"/>
        <v> </v>
      </c>
      <c r="AE18" s="13"/>
      <c r="AF18" s="13"/>
      <c r="AG18" s="13"/>
    </row>
    <row r="19" spans="1:33" s="10" customFormat="1" ht="14.25">
      <c r="A19" s="30">
        <v>9</v>
      </c>
      <c r="B19" s="2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4"/>
      <c r="N19" s="98"/>
      <c r="O19" s="66">
        <f t="shared" si="3"/>
        <v>8341.95578799</v>
      </c>
      <c r="P19" s="156">
        <v>34.9261</v>
      </c>
      <c r="Q19" s="160">
        <f t="shared" si="0"/>
        <v>9.701694444444444</v>
      </c>
      <c r="R19" s="175">
        <f t="shared" si="4"/>
        <v>9237.43683627</v>
      </c>
      <c r="S19" s="37">
        <v>38.6753</v>
      </c>
      <c r="T19" s="162">
        <f t="shared" si="1"/>
        <v>10.743138888888888</v>
      </c>
      <c r="U19" s="125"/>
      <c r="V19" s="17"/>
      <c r="W19" s="155"/>
      <c r="X19" s="52"/>
      <c r="Y19" s="167"/>
      <c r="Z19" s="138"/>
      <c r="AA19" s="138"/>
      <c r="AB19" s="139"/>
      <c r="AC19" s="7">
        <f t="shared" si="2"/>
        <v>0</v>
      </c>
      <c r="AD19" s="8" t="str">
        <f t="shared" si="5"/>
        <v> </v>
      </c>
      <c r="AE19" s="9"/>
      <c r="AF19" s="9"/>
      <c r="AG19" s="9"/>
    </row>
    <row r="20" spans="1:33" s="10" customFormat="1" ht="14.25">
      <c r="A20" s="30">
        <v>10</v>
      </c>
      <c r="B20" s="28">
        <v>89.6957</v>
      </c>
      <c r="C20" s="19">
        <v>4.8499</v>
      </c>
      <c r="D20" s="19">
        <v>0.9428</v>
      </c>
      <c r="E20" s="19">
        <v>0.1087</v>
      </c>
      <c r="F20" s="19">
        <v>0.155</v>
      </c>
      <c r="G20" s="19">
        <v>0.0047</v>
      </c>
      <c r="H20" s="19">
        <v>0.0432</v>
      </c>
      <c r="I20" s="19">
        <v>0.0319</v>
      </c>
      <c r="J20" s="19">
        <v>0.1278</v>
      </c>
      <c r="K20" s="19">
        <v>0.0009</v>
      </c>
      <c r="L20" s="19">
        <v>0.3228</v>
      </c>
      <c r="M20" s="22">
        <v>3.7168</v>
      </c>
      <c r="N20" s="97">
        <v>0.763</v>
      </c>
      <c r="O20" s="67">
        <f t="shared" si="3"/>
        <v>8191.4589864</v>
      </c>
      <c r="P20" s="157">
        <v>34.296</v>
      </c>
      <c r="Q20" s="159">
        <f aca="true" t="shared" si="6" ref="Q20:Q27">P20/3.6</f>
        <v>9.526666666666666</v>
      </c>
      <c r="R20" s="176">
        <f t="shared" si="4"/>
        <v>9073.44524133</v>
      </c>
      <c r="S20" s="166">
        <v>37.9887</v>
      </c>
      <c r="T20" s="164">
        <f aca="true" t="shared" si="7" ref="T20:T25">S20/3.6</f>
        <v>10.552416666666668</v>
      </c>
      <c r="U20" s="124">
        <f>(V20*238.8459)</f>
        <v>11399.89984569</v>
      </c>
      <c r="V20" s="15">
        <v>47.7291</v>
      </c>
      <c r="W20" s="55">
        <f>V20/3.6</f>
        <v>13.258083333333333</v>
      </c>
      <c r="X20" s="51">
        <v>9</v>
      </c>
      <c r="Y20" s="102">
        <v>3.7</v>
      </c>
      <c r="Z20" s="138"/>
      <c r="AA20" s="138"/>
      <c r="AB20" s="139"/>
      <c r="AC20" s="7">
        <f t="shared" si="2"/>
        <v>100.0002</v>
      </c>
      <c r="AD20" s="8" t="str">
        <f t="shared" si="5"/>
        <v> </v>
      </c>
      <c r="AE20" s="9"/>
      <c r="AF20" s="9"/>
      <c r="AG20" s="9"/>
    </row>
    <row r="21" spans="1:33" s="10" customFormat="1" ht="14.25">
      <c r="A21" s="30">
        <v>11</v>
      </c>
      <c r="B21" s="2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2"/>
      <c r="N21" s="97"/>
      <c r="O21" s="66">
        <f t="shared" si="3"/>
        <v>8191.4589864</v>
      </c>
      <c r="P21" s="156">
        <v>34.296</v>
      </c>
      <c r="Q21" s="160">
        <f t="shared" si="6"/>
        <v>9.526666666666666</v>
      </c>
      <c r="R21" s="175">
        <f t="shared" si="4"/>
        <v>9073.44524133</v>
      </c>
      <c r="S21" s="37">
        <v>37.9887</v>
      </c>
      <c r="T21" s="162">
        <f t="shared" si="7"/>
        <v>10.552416666666668</v>
      </c>
      <c r="U21" s="125"/>
      <c r="V21" s="17"/>
      <c r="W21" s="155"/>
      <c r="X21" s="51"/>
      <c r="Y21" s="102"/>
      <c r="Z21" s="138"/>
      <c r="AA21" s="138"/>
      <c r="AB21" s="139"/>
      <c r="AC21" s="7">
        <f t="shared" si="2"/>
        <v>0</v>
      </c>
      <c r="AD21" s="8" t="str">
        <f t="shared" si="5"/>
        <v> </v>
      </c>
      <c r="AE21" s="9"/>
      <c r="AF21" s="9"/>
      <c r="AG21" s="9"/>
    </row>
    <row r="22" spans="1:33" s="10" customFormat="1" ht="14.25">
      <c r="A22" s="32">
        <v>12</v>
      </c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1"/>
      <c r="N22" s="118"/>
      <c r="O22" s="66">
        <f t="shared" si="3"/>
        <v>8191.4589864</v>
      </c>
      <c r="P22" s="156">
        <v>34.296</v>
      </c>
      <c r="Q22" s="160">
        <f t="shared" si="6"/>
        <v>9.526666666666666</v>
      </c>
      <c r="R22" s="175">
        <f t="shared" si="4"/>
        <v>9073.44524133</v>
      </c>
      <c r="S22" s="37">
        <v>37.9887</v>
      </c>
      <c r="T22" s="163">
        <f t="shared" si="7"/>
        <v>10.552416666666668</v>
      </c>
      <c r="U22" s="125"/>
      <c r="V22" s="17"/>
      <c r="W22" s="155"/>
      <c r="X22" s="137"/>
      <c r="Y22" s="103"/>
      <c r="Z22" s="138"/>
      <c r="AA22" s="138"/>
      <c r="AB22" s="139"/>
      <c r="AC22" s="7">
        <f t="shared" si="2"/>
        <v>0</v>
      </c>
      <c r="AD22" s="8" t="str">
        <f t="shared" si="5"/>
        <v> </v>
      </c>
      <c r="AE22" s="9"/>
      <c r="AF22" s="9"/>
      <c r="AG22" s="9"/>
    </row>
    <row r="23" spans="1:33" s="10" customFormat="1" ht="14.25">
      <c r="A23" s="30">
        <v>13</v>
      </c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2"/>
      <c r="N23" s="97"/>
      <c r="O23" s="66">
        <f t="shared" si="3"/>
        <v>8191.4589864</v>
      </c>
      <c r="P23" s="156">
        <v>34.296</v>
      </c>
      <c r="Q23" s="160">
        <f t="shared" si="6"/>
        <v>9.526666666666666</v>
      </c>
      <c r="R23" s="175">
        <f t="shared" si="4"/>
        <v>9073.44524133</v>
      </c>
      <c r="S23" s="37">
        <v>37.9887</v>
      </c>
      <c r="T23" s="162">
        <f t="shared" si="7"/>
        <v>10.552416666666668</v>
      </c>
      <c r="U23" s="125"/>
      <c r="V23" s="17"/>
      <c r="W23" s="155"/>
      <c r="X23" s="51"/>
      <c r="Y23" s="102"/>
      <c r="Z23" s="138"/>
      <c r="AA23" s="138"/>
      <c r="AB23" s="139"/>
      <c r="AC23" s="7">
        <f t="shared" si="2"/>
        <v>0</v>
      </c>
      <c r="AD23" s="8" t="str">
        <f t="shared" si="5"/>
        <v> </v>
      </c>
      <c r="AE23" s="9"/>
      <c r="AF23" s="9"/>
      <c r="AG23" s="9"/>
    </row>
    <row r="24" spans="1:33" s="10" customFormat="1" ht="14.25">
      <c r="A24" s="32">
        <v>14</v>
      </c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1"/>
      <c r="N24" s="118"/>
      <c r="O24" s="66">
        <f t="shared" si="3"/>
        <v>8191.4589864</v>
      </c>
      <c r="P24" s="156">
        <v>34.296</v>
      </c>
      <c r="Q24" s="160">
        <f t="shared" si="6"/>
        <v>9.526666666666666</v>
      </c>
      <c r="R24" s="175">
        <f t="shared" si="4"/>
        <v>9073.44524133</v>
      </c>
      <c r="S24" s="37">
        <v>37.9887</v>
      </c>
      <c r="T24" s="163">
        <f t="shared" si="7"/>
        <v>10.552416666666668</v>
      </c>
      <c r="U24" s="125"/>
      <c r="V24" s="17"/>
      <c r="W24" s="155"/>
      <c r="X24" s="137"/>
      <c r="Y24" s="103"/>
      <c r="Z24" s="138"/>
      <c r="AA24" s="138"/>
      <c r="AB24" s="139"/>
      <c r="AC24" s="7">
        <f t="shared" si="2"/>
        <v>0</v>
      </c>
      <c r="AD24" s="8" t="str">
        <f t="shared" si="5"/>
        <v> </v>
      </c>
      <c r="AE24" s="9"/>
      <c r="AF24" s="9"/>
      <c r="AG24" s="9"/>
    </row>
    <row r="25" spans="1:33" s="10" customFormat="1" ht="14.25">
      <c r="A25" s="30">
        <v>15</v>
      </c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2"/>
      <c r="N25" s="97"/>
      <c r="O25" s="66">
        <f t="shared" si="3"/>
        <v>8191.4589864</v>
      </c>
      <c r="P25" s="156">
        <v>34.296</v>
      </c>
      <c r="Q25" s="160">
        <f t="shared" si="6"/>
        <v>9.526666666666666</v>
      </c>
      <c r="R25" s="175">
        <f t="shared" si="4"/>
        <v>9073.44524133</v>
      </c>
      <c r="S25" s="37">
        <v>37.9887</v>
      </c>
      <c r="T25" s="162">
        <f t="shared" si="7"/>
        <v>10.552416666666668</v>
      </c>
      <c r="U25" s="125"/>
      <c r="V25" s="17"/>
      <c r="W25" s="155"/>
      <c r="X25" s="51"/>
      <c r="Y25" s="102"/>
      <c r="Z25" s="16"/>
      <c r="AA25" s="16"/>
      <c r="AB25" s="136"/>
      <c r="AC25" s="7">
        <f t="shared" si="2"/>
        <v>0</v>
      </c>
      <c r="AD25" s="8" t="str">
        <f t="shared" si="5"/>
        <v> </v>
      </c>
      <c r="AE25" s="9"/>
      <c r="AF25" s="9"/>
      <c r="AG25" s="9"/>
    </row>
    <row r="26" spans="1:33" s="10" customFormat="1" ht="14.25">
      <c r="A26" s="30">
        <v>16</v>
      </c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97"/>
      <c r="O26" s="66">
        <f t="shared" si="3"/>
        <v>8191.4589864</v>
      </c>
      <c r="P26" s="156">
        <v>34.296</v>
      </c>
      <c r="Q26" s="160">
        <f t="shared" si="6"/>
        <v>9.526666666666666</v>
      </c>
      <c r="R26" s="175">
        <f t="shared" si="4"/>
        <v>9073.44524133</v>
      </c>
      <c r="S26" s="37">
        <v>37.9887</v>
      </c>
      <c r="T26" s="162">
        <f aca="true" t="shared" si="8" ref="T26:T32">S26/3.6</f>
        <v>10.552416666666668</v>
      </c>
      <c r="U26" s="125"/>
      <c r="V26" s="17"/>
      <c r="W26" s="155"/>
      <c r="X26" s="51"/>
      <c r="Y26" s="102"/>
      <c r="Z26" s="16"/>
      <c r="AA26" s="16"/>
      <c r="AB26" s="136"/>
      <c r="AC26" s="7">
        <f t="shared" si="2"/>
        <v>0</v>
      </c>
      <c r="AD26" s="8" t="str">
        <f t="shared" si="5"/>
        <v> </v>
      </c>
      <c r="AE26" s="9"/>
      <c r="AF26" s="9"/>
      <c r="AG26" s="9"/>
    </row>
    <row r="27" spans="1:33" s="10" customFormat="1" ht="14.25">
      <c r="A27" s="30">
        <v>17</v>
      </c>
      <c r="B27" s="28">
        <v>89.5693</v>
      </c>
      <c r="C27" s="19">
        <v>4.9171</v>
      </c>
      <c r="D27" s="19">
        <v>0.9499</v>
      </c>
      <c r="E27" s="19">
        <v>0.1104</v>
      </c>
      <c r="F27" s="19">
        <v>0.1577</v>
      </c>
      <c r="G27" s="19">
        <v>0.0048</v>
      </c>
      <c r="H27" s="19">
        <v>0.0444</v>
      </c>
      <c r="I27" s="19">
        <v>0.0327</v>
      </c>
      <c r="J27" s="19">
        <v>0.1278</v>
      </c>
      <c r="K27" s="19">
        <v>0.0011</v>
      </c>
      <c r="L27" s="19">
        <v>0.3234</v>
      </c>
      <c r="M27" s="22">
        <v>3.7614</v>
      </c>
      <c r="N27" s="97">
        <v>0.7641</v>
      </c>
      <c r="O27" s="67">
        <f t="shared" si="3"/>
        <v>8194.3251372</v>
      </c>
      <c r="P27" s="157">
        <v>34.308</v>
      </c>
      <c r="Q27" s="159">
        <f t="shared" si="6"/>
        <v>9.53</v>
      </c>
      <c r="R27" s="176">
        <f t="shared" si="4"/>
        <v>9076.35916131</v>
      </c>
      <c r="S27" s="166">
        <v>38.0009</v>
      </c>
      <c r="T27" s="164">
        <f t="shared" si="8"/>
        <v>10.555805555555557</v>
      </c>
      <c r="U27" s="124">
        <f>(V27*238.8459)</f>
        <v>11395.099043100001</v>
      </c>
      <c r="V27" s="15">
        <v>47.709</v>
      </c>
      <c r="W27" s="55">
        <f>V27/3.6</f>
        <v>13.252500000000001</v>
      </c>
      <c r="X27" s="51">
        <v>8.3</v>
      </c>
      <c r="Y27" s="102">
        <v>5.6</v>
      </c>
      <c r="Z27" s="138">
        <v>1.83</v>
      </c>
      <c r="AA27" s="138">
        <v>0.85</v>
      </c>
      <c r="AB27" s="139" t="s">
        <v>73</v>
      </c>
      <c r="AC27" s="7">
        <f t="shared" si="2"/>
        <v>100</v>
      </c>
      <c r="AD27" s="8" t="str">
        <f t="shared" si="5"/>
        <v>ОК</v>
      </c>
      <c r="AE27" s="9"/>
      <c r="AF27" s="9"/>
      <c r="AG27" s="9"/>
    </row>
    <row r="28" spans="1:33" s="10" customFormat="1" ht="14.25">
      <c r="A28" s="30">
        <v>18</v>
      </c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2"/>
      <c r="N28" s="97"/>
      <c r="O28" s="66">
        <f>P28*238.8459</f>
        <v>8194.3251372</v>
      </c>
      <c r="P28" s="156">
        <v>34.308</v>
      </c>
      <c r="Q28" s="160">
        <f>P28/3.6</f>
        <v>9.53</v>
      </c>
      <c r="R28" s="175">
        <f>S28*238.8459</f>
        <v>9076.35916131</v>
      </c>
      <c r="S28" s="37">
        <v>38.0009</v>
      </c>
      <c r="T28" s="162">
        <f>S28/3.6</f>
        <v>10.555805555555557</v>
      </c>
      <c r="U28" s="124"/>
      <c r="V28" s="15"/>
      <c r="W28" s="55"/>
      <c r="X28" s="51"/>
      <c r="Y28" s="102"/>
      <c r="Z28" s="16"/>
      <c r="AA28" s="16"/>
      <c r="AB28" s="136"/>
      <c r="AC28" s="7">
        <f t="shared" si="2"/>
        <v>0</v>
      </c>
      <c r="AD28" s="8" t="str">
        <f t="shared" si="5"/>
        <v> </v>
      </c>
      <c r="AE28" s="9"/>
      <c r="AF28" s="9"/>
      <c r="AG28" s="9"/>
    </row>
    <row r="29" spans="1:33" s="10" customFormat="1" ht="14.25">
      <c r="A29" s="32">
        <v>19</v>
      </c>
      <c r="B29" s="119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1"/>
      <c r="N29" s="118"/>
      <c r="O29" s="66">
        <f t="shared" si="3"/>
        <v>8194.3251372</v>
      </c>
      <c r="P29" s="156">
        <v>34.308</v>
      </c>
      <c r="Q29" s="160">
        <f aca="true" t="shared" si="9" ref="Q29:Q34">P29/3.6</f>
        <v>9.53</v>
      </c>
      <c r="R29" s="175">
        <f t="shared" si="4"/>
        <v>9076.35916131</v>
      </c>
      <c r="S29" s="37">
        <v>38.0009</v>
      </c>
      <c r="T29" s="163">
        <f t="shared" si="8"/>
        <v>10.555805555555557</v>
      </c>
      <c r="U29" s="125"/>
      <c r="V29" s="17"/>
      <c r="W29" s="155"/>
      <c r="X29" s="137"/>
      <c r="Y29" s="103"/>
      <c r="Z29" s="138"/>
      <c r="AA29" s="138"/>
      <c r="AB29" s="139"/>
      <c r="AC29" s="7">
        <f t="shared" si="2"/>
        <v>0</v>
      </c>
      <c r="AD29" s="8" t="str">
        <f t="shared" si="5"/>
        <v> </v>
      </c>
      <c r="AE29" s="9"/>
      <c r="AF29" s="9"/>
      <c r="AG29" s="9"/>
    </row>
    <row r="30" spans="1:33" s="10" customFormat="1" ht="14.25">
      <c r="A30" s="30">
        <v>20</v>
      </c>
      <c r="B30" s="2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2"/>
      <c r="N30" s="97"/>
      <c r="O30" s="66">
        <f t="shared" si="3"/>
        <v>8194.3251372</v>
      </c>
      <c r="P30" s="156">
        <v>34.308</v>
      </c>
      <c r="Q30" s="160">
        <f t="shared" si="9"/>
        <v>9.53</v>
      </c>
      <c r="R30" s="175">
        <f t="shared" si="4"/>
        <v>9076.35916131</v>
      </c>
      <c r="S30" s="37">
        <v>38.0009</v>
      </c>
      <c r="T30" s="162">
        <f t="shared" si="8"/>
        <v>10.555805555555557</v>
      </c>
      <c r="U30" s="125"/>
      <c r="V30" s="17"/>
      <c r="W30" s="155"/>
      <c r="X30" s="51"/>
      <c r="Y30" s="102"/>
      <c r="Z30" s="16"/>
      <c r="AA30" s="16"/>
      <c r="AB30" s="136"/>
      <c r="AC30" s="7">
        <f t="shared" si="2"/>
        <v>0</v>
      </c>
      <c r="AD30" s="8" t="str">
        <f>IF(AC30=100,"ОК"," ")</f>
        <v> </v>
      </c>
      <c r="AE30" s="9"/>
      <c r="AF30" s="9"/>
      <c r="AG30" s="9"/>
    </row>
    <row r="31" spans="1:33" s="10" customFormat="1" ht="14.25">
      <c r="A31" s="32">
        <v>21</v>
      </c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1"/>
      <c r="N31" s="118"/>
      <c r="O31" s="66">
        <f t="shared" si="3"/>
        <v>8185.7028002100005</v>
      </c>
      <c r="P31" s="156">
        <v>34.2719</v>
      </c>
      <c r="Q31" s="160">
        <f t="shared" si="9"/>
        <v>9.519972222222222</v>
      </c>
      <c r="R31" s="175">
        <f t="shared" si="4"/>
        <v>9076.35916131</v>
      </c>
      <c r="S31" s="37">
        <v>38.0009</v>
      </c>
      <c r="T31" s="163">
        <f t="shared" si="8"/>
        <v>10.555805555555557</v>
      </c>
      <c r="U31" s="125"/>
      <c r="V31" s="17"/>
      <c r="W31" s="155"/>
      <c r="X31" s="137"/>
      <c r="Y31" s="103"/>
      <c r="Z31" s="138"/>
      <c r="AA31" s="138"/>
      <c r="AB31" s="139"/>
      <c r="AC31" s="7">
        <f t="shared" si="2"/>
        <v>0</v>
      </c>
      <c r="AD31" s="8" t="str">
        <f t="shared" si="5"/>
        <v> </v>
      </c>
      <c r="AE31" s="9"/>
      <c r="AF31" s="9"/>
      <c r="AG31" s="9"/>
    </row>
    <row r="32" spans="1:33" s="10" customFormat="1" ht="14.25">
      <c r="A32" s="30">
        <v>22</v>
      </c>
      <c r="B32" s="28">
        <v>89.7619</v>
      </c>
      <c r="C32" s="19">
        <v>4.8281</v>
      </c>
      <c r="D32" s="19">
        <v>0.9353</v>
      </c>
      <c r="E32" s="19">
        <v>0.1084</v>
      </c>
      <c r="F32" s="19">
        <v>0.1552</v>
      </c>
      <c r="G32" s="19">
        <v>0.0047</v>
      </c>
      <c r="H32" s="19">
        <v>0.0433</v>
      </c>
      <c r="I32" s="19">
        <v>0.0318</v>
      </c>
      <c r="J32" s="19">
        <v>0.1215</v>
      </c>
      <c r="K32" s="19">
        <v>0.001</v>
      </c>
      <c r="L32" s="19">
        <v>0.3187</v>
      </c>
      <c r="M32" s="22">
        <v>3.6902</v>
      </c>
      <c r="N32" s="97">
        <v>0.7623</v>
      </c>
      <c r="O32" s="67">
        <f t="shared" si="3"/>
        <v>8189.691526740001</v>
      </c>
      <c r="P32" s="157">
        <v>34.2886</v>
      </c>
      <c r="Q32" s="159">
        <f t="shared" si="9"/>
        <v>9.524611111111112</v>
      </c>
      <c r="R32" s="176">
        <f t="shared" si="4"/>
        <v>9071.630012489999</v>
      </c>
      <c r="S32" s="166">
        <v>37.9811</v>
      </c>
      <c r="T32" s="164">
        <f t="shared" si="8"/>
        <v>10.550305555555555</v>
      </c>
      <c r="U32" s="124">
        <f>(V32*238.8459)</f>
        <v>11403.076496160002</v>
      </c>
      <c r="V32" s="15">
        <v>47.7424</v>
      </c>
      <c r="W32" s="55">
        <f>V32/3.6</f>
        <v>13.261777777777779</v>
      </c>
      <c r="X32" s="51">
        <v>0.5</v>
      </c>
      <c r="Y32" s="102">
        <v>-3</v>
      </c>
      <c r="Z32" s="20"/>
      <c r="AA32" s="20"/>
      <c r="AB32" s="84"/>
      <c r="AC32" s="7">
        <f t="shared" si="2"/>
        <v>100.00010000000002</v>
      </c>
      <c r="AD32" s="8" t="str">
        <f t="shared" si="5"/>
        <v> </v>
      </c>
      <c r="AE32" s="9"/>
      <c r="AF32" s="9"/>
      <c r="AG32" s="9"/>
    </row>
    <row r="33" spans="1:33" s="10" customFormat="1" ht="14.25">
      <c r="A33" s="30">
        <v>23</v>
      </c>
      <c r="B33" s="2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2"/>
      <c r="N33" s="97"/>
      <c r="O33" s="66">
        <f t="shared" si="3"/>
        <v>8189.691526740001</v>
      </c>
      <c r="P33" s="156">
        <v>34.2886</v>
      </c>
      <c r="Q33" s="160">
        <f t="shared" si="9"/>
        <v>9.524611111111112</v>
      </c>
      <c r="R33" s="175">
        <f t="shared" si="4"/>
        <v>9071.630012489999</v>
      </c>
      <c r="S33" s="37">
        <v>37.9811</v>
      </c>
      <c r="T33" s="162">
        <f aca="true" t="shared" si="10" ref="T33:T38">S33/3.6</f>
        <v>10.550305555555555</v>
      </c>
      <c r="U33" s="124"/>
      <c r="V33" s="17"/>
      <c r="W33" s="55"/>
      <c r="X33" s="51"/>
      <c r="Y33" s="102"/>
      <c r="Z33" s="16"/>
      <c r="AA33" s="16"/>
      <c r="AB33" s="136"/>
      <c r="AC33" s="7">
        <f t="shared" si="2"/>
        <v>0</v>
      </c>
      <c r="AD33" s="8" t="str">
        <f>IF(AC33=100,"ОК"," ")</f>
        <v> </v>
      </c>
      <c r="AE33" s="9"/>
      <c r="AF33" s="9"/>
      <c r="AG33" s="9"/>
    </row>
    <row r="34" spans="1:33" s="10" customFormat="1" ht="14.25">
      <c r="A34" s="30">
        <v>24</v>
      </c>
      <c r="B34" s="2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2"/>
      <c r="N34" s="97"/>
      <c r="O34" s="66">
        <f t="shared" si="3"/>
        <v>8189.691526740001</v>
      </c>
      <c r="P34" s="156">
        <v>34.2886</v>
      </c>
      <c r="Q34" s="160">
        <f t="shared" si="9"/>
        <v>9.524611111111112</v>
      </c>
      <c r="R34" s="175">
        <f t="shared" si="4"/>
        <v>9071.630012489999</v>
      </c>
      <c r="S34" s="37">
        <v>37.9811</v>
      </c>
      <c r="T34" s="162">
        <f t="shared" si="10"/>
        <v>10.550305555555555</v>
      </c>
      <c r="U34" s="124"/>
      <c r="V34" s="15"/>
      <c r="W34" s="55"/>
      <c r="X34" s="51"/>
      <c r="Y34" s="102"/>
      <c r="Z34" s="16"/>
      <c r="AA34" s="16"/>
      <c r="AB34" s="136"/>
      <c r="AC34" s="7">
        <f t="shared" si="2"/>
        <v>0</v>
      </c>
      <c r="AD34" s="8" t="str">
        <f t="shared" si="5"/>
        <v> </v>
      </c>
      <c r="AE34" s="9"/>
      <c r="AF34" s="9"/>
      <c r="AG34" s="9"/>
    </row>
    <row r="35" spans="1:33" s="10" customFormat="1" ht="14.25">
      <c r="A35" s="30">
        <v>25</v>
      </c>
      <c r="B35" s="2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2"/>
      <c r="N35" s="97"/>
      <c r="O35" s="66">
        <f t="shared" si="3"/>
        <v>8189.691526740001</v>
      </c>
      <c r="P35" s="156">
        <v>34.2886</v>
      </c>
      <c r="Q35" s="160">
        <f>P35/3.6</f>
        <v>9.524611111111112</v>
      </c>
      <c r="R35" s="175">
        <f t="shared" si="4"/>
        <v>9071.630012489999</v>
      </c>
      <c r="S35" s="37">
        <v>37.9811</v>
      </c>
      <c r="T35" s="162">
        <f t="shared" si="10"/>
        <v>10.550305555555555</v>
      </c>
      <c r="U35" s="125"/>
      <c r="V35" s="17"/>
      <c r="W35" s="155"/>
      <c r="X35" s="51"/>
      <c r="Y35" s="102"/>
      <c r="Z35" s="20"/>
      <c r="AA35" s="20"/>
      <c r="AB35" s="84"/>
      <c r="AC35" s="7">
        <f t="shared" si="2"/>
        <v>0</v>
      </c>
      <c r="AD35" s="8" t="str">
        <f t="shared" si="5"/>
        <v> </v>
      </c>
      <c r="AE35" s="9"/>
      <c r="AF35" s="9"/>
      <c r="AG35" s="9"/>
    </row>
    <row r="36" spans="1:33" s="10" customFormat="1" ht="14.25">
      <c r="A36" s="32">
        <v>26</v>
      </c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1"/>
      <c r="N36" s="118"/>
      <c r="O36" s="66">
        <f t="shared" si="3"/>
        <v>8189.691526740001</v>
      </c>
      <c r="P36" s="156">
        <v>34.2886</v>
      </c>
      <c r="Q36" s="160">
        <f>P36/3.6</f>
        <v>9.524611111111112</v>
      </c>
      <c r="R36" s="175">
        <f t="shared" si="4"/>
        <v>9071.630012489999</v>
      </c>
      <c r="S36" s="37">
        <v>37.9811</v>
      </c>
      <c r="T36" s="163">
        <f>S36/3.6</f>
        <v>10.550305555555555</v>
      </c>
      <c r="U36" s="125"/>
      <c r="V36" s="17"/>
      <c r="W36" s="155"/>
      <c r="X36" s="137"/>
      <c r="Y36" s="103"/>
      <c r="Z36" s="138"/>
      <c r="AA36" s="138"/>
      <c r="AB36" s="139"/>
      <c r="AC36" s="7">
        <f t="shared" si="2"/>
        <v>0</v>
      </c>
      <c r="AD36" s="8" t="str">
        <f t="shared" si="5"/>
        <v> </v>
      </c>
      <c r="AE36" s="9"/>
      <c r="AF36" s="9"/>
      <c r="AG36" s="9"/>
    </row>
    <row r="37" spans="1:33" s="10" customFormat="1" ht="14.25">
      <c r="A37" s="30">
        <v>27</v>
      </c>
      <c r="B37" s="2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2"/>
      <c r="N37" s="97"/>
      <c r="O37" s="66">
        <f t="shared" si="3"/>
        <v>8189.691526740001</v>
      </c>
      <c r="P37" s="156">
        <v>34.2886</v>
      </c>
      <c r="Q37" s="160">
        <f>P37/3.6</f>
        <v>9.524611111111112</v>
      </c>
      <c r="R37" s="175">
        <f t="shared" si="4"/>
        <v>9071.630012489999</v>
      </c>
      <c r="S37" s="37">
        <v>37.9811</v>
      </c>
      <c r="T37" s="162">
        <f t="shared" si="10"/>
        <v>10.550305555555555</v>
      </c>
      <c r="U37" s="125"/>
      <c r="V37" s="17"/>
      <c r="W37" s="155"/>
      <c r="X37" s="51"/>
      <c r="Y37" s="102"/>
      <c r="Z37" s="16"/>
      <c r="AA37" s="16"/>
      <c r="AB37" s="136"/>
      <c r="AC37" s="7">
        <f t="shared" si="2"/>
        <v>0</v>
      </c>
      <c r="AD37" s="8" t="str">
        <f t="shared" si="5"/>
        <v> </v>
      </c>
      <c r="AE37" s="9"/>
      <c r="AF37" s="9"/>
      <c r="AG37" s="9"/>
    </row>
    <row r="38" spans="1:33" s="10" customFormat="1" ht="14.25">
      <c r="A38" s="32">
        <v>28</v>
      </c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1"/>
      <c r="N38" s="118"/>
      <c r="O38" s="66">
        <f t="shared" si="3"/>
        <v>8189.691526740001</v>
      </c>
      <c r="P38" s="156">
        <v>34.2886</v>
      </c>
      <c r="Q38" s="160">
        <f>P38/3.6</f>
        <v>9.524611111111112</v>
      </c>
      <c r="R38" s="175">
        <f t="shared" si="4"/>
        <v>9071.630012489999</v>
      </c>
      <c r="S38" s="37">
        <v>37.9811</v>
      </c>
      <c r="T38" s="163">
        <f t="shared" si="10"/>
        <v>10.550305555555555</v>
      </c>
      <c r="U38" s="125"/>
      <c r="V38" s="17"/>
      <c r="W38" s="155"/>
      <c r="X38" s="137"/>
      <c r="Y38" s="103"/>
      <c r="Z38" s="138"/>
      <c r="AA38" s="138"/>
      <c r="AB38" s="139"/>
      <c r="AC38" s="7">
        <f t="shared" si="2"/>
        <v>0</v>
      </c>
      <c r="AD38" s="8" t="str">
        <f t="shared" si="5"/>
        <v> </v>
      </c>
      <c r="AE38" s="9"/>
      <c r="AF38" s="9"/>
      <c r="AG38" s="9"/>
    </row>
    <row r="39" spans="1:33" s="10" customFormat="1" ht="14.25">
      <c r="A39" s="30">
        <v>29</v>
      </c>
      <c r="B39" s="2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2"/>
      <c r="N39" s="97"/>
      <c r="O39" s="66">
        <f>P39*238.8459</f>
        <v>8189.691526740001</v>
      </c>
      <c r="P39" s="156">
        <v>34.2886</v>
      </c>
      <c r="Q39" s="160">
        <f>P39/3.6</f>
        <v>9.524611111111112</v>
      </c>
      <c r="R39" s="175">
        <f>S39*238.8459</f>
        <v>9071.630012489999</v>
      </c>
      <c r="S39" s="37">
        <v>37.9811</v>
      </c>
      <c r="T39" s="163">
        <f>S39/3.6</f>
        <v>10.550305555555555</v>
      </c>
      <c r="U39" s="125"/>
      <c r="V39" s="17"/>
      <c r="W39" s="155"/>
      <c r="X39" s="51"/>
      <c r="Y39" s="102"/>
      <c r="Z39" s="16"/>
      <c r="AA39" s="16"/>
      <c r="AB39" s="136"/>
      <c r="AC39" s="7">
        <f t="shared" si="2"/>
        <v>0</v>
      </c>
      <c r="AD39" s="8" t="str">
        <f t="shared" si="5"/>
        <v> </v>
      </c>
      <c r="AE39" s="9"/>
      <c r="AF39" s="9"/>
      <c r="AG39" s="9"/>
    </row>
    <row r="40" spans="1:33" s="10" customFormat="1" ht="14.25">
      <c r="A40" s="33">
        <v>30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99"/>
      <c r="O40" s="66">
        <f>P40*238.8459</f>
        <v>8334.40825755</v>
      </c>
      <c r="P40" s="156">
        <v>34.8945</v>
      </c>
      <c r="Q40" s="160">
        <f>P40/3.6</f>
        <v>9.692916666666667</v>
      </c>
      <c r="R40" s="175">
        <f>S40*238.8459</f>
        <v>9071.630012489999</v>
      </c>
      <c r="S40" s="37">
        <v>37.9811</v>
      </c>
      <c r="T40" s="163">
        <f>S40/3.6</f>
        <v>10.550305555555555</v>
      </c>
      <c r="U40" s="125"/>
      <c r="V40" s="17"/>
      <c r="W40" s="155"/>
      <c r="X40" s="54"/>
      <c r="Y40" s="104"/>
      <c r="Z40" s="170"/>
      <c r="AA40" s="170"/>
      <c r="AB40" s="171"/>
      <c r="AC40" s="7">
        <f t="shared" si="2"/>
        <v>0</v>
      </c>
      <c r="AD40" s="8"/>
      <c r="AE40" s="9"/>
      <c r="AF40" s="9"/>
      <c r="AG40" s="9"/>
    </row>
    <row r="41" spans="1:33" s="10" customFormat="1" ht="15" thickBot="1">
      <c r="A41" s="31">
        <v>31</v>
      </c>
      <c r="B41" s="27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3"/>
      <c r="N41" s="100"/>
      <c r="O41" s="66">
        <f>P41*238.8459</f>
        <v>8334.40825755</v>
      </c>
      <c r="P41" s="156">
        <v>34.8945</v>
      </c>
      <c r="Q41" s="160">
        <f>P41/3.6</f>
        <v>9.692916666666667</v>
      </c>
      <c r="R41" s="175">
        <f>S41*238.8459</f>
        <v>9071.630012489999</v>
      </c>
      <c r="S41" s="37">
        <v>37.9811</v>
      </c>
      <c r="T41" s="163">
        <f>S41/3.6</f>
        <v>10.550305555555555</v>
      </c>
      <c r="U41" s="125"/>
      <c r="V41" s="17"/>
      <c r="W41" s="155"/>
      <c r="X41" s="168"/>
      <c r="Y41" s="169"/>
      <c r="Z41" s="172"/>
      <c r="AA41" s="172"/>
      <c r="AB41" s="173"/>
      <c r="AC41" s="7">
        <f t="shared" si="2"/>
        <v>0</v>
      </c>
      <c r="AD41" s="8" t="str">
        <f t="shared" si="5"/>
        <v> </v>
      </c>
      <c r="AE41" s="9"/>
      <c r="AF41" s="9"/>
      <c r="AG41" s="9"/>
    </row>
    <row r="42" spans="1:33" ht="15" customHeight="1" thickBot="1">
      <c r="A42" s="214" t="s">
        <v>74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6"/>
      <c r="O42" s="184">
        <f>SUMPRODUCT(O11:O41,' розрахунок'!D7:D37)/' розрахунок'!D38</f>
        <v>8230.502490835006</v>
      </c>
      <c r="P42" s="180">
        <f>SUMPRODUCT(P11:P41,' розрахунок'!D7:D37)/' розрахунок'!D38</f>
        <v>34.459467342060336</v>
      </c>
      <c r="Q42" s="189">
        <f>SUMPRODUCT(Q11:Q41,' розрахунок'!D7:D37)/' розрахунок'!D38</f>
        <v>9.572074261683424</v>
      </c>
      <c r="R42" s="184">
        <f>SUMPRODUCT(R11:R41,' розрахунок'!D7:D37)/' розрахунок'!D38</f>
        <v>9110.275047625157</v>
      </c>
      <c r="S42" s="180">
        <f>SUMPRODUCT(S11:S41,' розрахунок'!D7:D37)/' розрахунок'!D38</f>
        <v>38.142899030819265</v>
      </c>
      <c r="T42" s="182">
        <f>SUMPRODUCT(T11:T41,' розрахунок'!D7:D37)/' розрахунок'!D38</f>
        <v>10.595249730783129</v>
      </c>
      <c r="U42" s="199"/>
      <c r="V42" s="200"/>
      <c r="W42" s="200"/>
      <c r="X42" s="201"/>
      <c r="Y42" s="201"/>
      <c r="Z42" s="201"/>
      <c r="AA42" s="201"/>
      <c r="AB42" s="202"/>
      <c r="AC42" s="4"/>
      <c r="AD42" s="5"/>
      <c r="AE42" s="3"/>
      <c r="AF42" s="3"/>
      <c r="AG42" s="3"/>
    </row>
    <row r="43" spans="1:28" ht="19.5" customHeight="1" thickBot="1">
      <c r="A43" s="85"/>
      <c r="B43" s="2"/>
      <c r="C43" s="2"/>
      <c r="D43" s="2"/>
      <c r="E43" s="2"/>
      <c r="F43" s="2"/>
      <c r="G43" s="2"/>
      <c r="H43" s="186" t="s">
        <v>2</v>
      </c>
      <c r="I43" s="187"/>
      <c r="J43" s="187"/>
      <c r="K43" s="187"/>
      <c r="L43" s="187"/>
      <c r="M43" s="187"/>
      <c r="N43" s="188"/>
      <c r="O43" s="185"/>
      <c r="P43" s="181"/>
      <c r="Q43" s="183"/>
      <c r="R43" s="185"/>
      <c r="S43" s="181"/>
      <c r="T43" s="183"/>
      <c r="U43" s="196"/>
      <c r="V43" s="197"/>
      <c r="W43" s="197"/>
      <c r="X43" s="197"/>
      <c r="Y43" s="197"/>
      <c r="Z43" s="197"/>
      <c r="AA43" s="197"/>
      <c r="AB43" s="198"/>
    </row>
    <row r="44" spans="1:28" ht="22.5" customHeight="1">
      <c r="A44" s="8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194"/>
      <c r="V44" s="194"/>
      <c r="W44" s="194"/>
      <c r="X44" s="194"/>
      <c r="Y44" s="194"/>
      <c r="Z44" s="194"/>
      <c r="AA44" s="194"/>
      <c r="AB44" s="195"/>
    </row>
    <row r="45" spans="1:28" ht="22.5" customHeight="1">
      <c r="A45" s="8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90"/>
      <c r="V45" s="90"/>
      <c r="W45" s="90"/>
      <c r="X45" s="90"/>
      <c r="Y45" s="90"/>
      <c r="Z45" s="90"/>
      <c r="AA45" s="90"/>
      <c r="AB45" s="91"/>
    </row>
    <row r="46" spans="1:28" ht="14.25">
      <c r="A46" s="82"/>
      <c r="B46" s="193" t="s">
        <v>75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83"/>
    </row>
    <row r="47" spans="1:28" ht="14.25">
      <c r="A47" s="82"/>
      <c r="B47" s="76"/>
      <c r="C47" s="86" t="s">
        <v>3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86" t="s">
        <v>4</v>
      </c>
      <c r="P47" s="76"/>
      <c r="Q47" s="76"/>
      <c r="R47" s="86" t="s">
        <v>5</v>
      </c>
      <c r="S47" s="76"/>
      <c r="T47" s="76"/>
      <c r="U47" s="76"/>
      <c r="V47" s="86" t="s">
        <v>6</v>
      </c>
      <c r="W47" s="76"/>
      <c r="X47" s="76"/>
      <c r="Y47" s="76"/>
      <c r="Z47" s="76"/>
      <c r="AA47" s="76"/>
      <c r="AB47" s="83"/>
    </row>
    <row r="48" spans="1:28" ht="14.25">
      <c r="A48" s="82"/>
      <c r="B48" s="193" t="s">
        <v>76</v>
      </c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83"/>
    </row>
    <row r="49" spans="1:28" ht="14.25">
      <c r="A49" s="82"/>
      <c r="B49" s="76"/>
      <c r="C49" s="86" t="s">
        <v>24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86" t="s">
        <v>4</v>
      </c>
      <c r="P49" s="76"/>
      <c r="Q49" s="76"/>
      <c r="R49" s="86" t="s">
        <v>5</v>
      </c>
      <c r="S49" s="76"/>
      <c r="T49" s="76"/>
      <c r="U49" s="76"/>
      <c r="V49" s="86" t="s">
        <v>6</v>
      </c>
      <c r="W49" s="76"/>
      <c r="X49" s="76"/>
      <c r="Y49" s="76"/>
      <c r="Z49" s="76"/>
      <c r="AA49" s="76"/>
      <c r="AB49" s="83"/>
    </row>
    <row r="50" spans="1:28" ht="14.25">
      <c r="A50" s="82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83"/>
    </row>
    <row r="51" spans="1:28" ht="14.25">
      <c r="A51" s="82"/>
      <c r="B51" s="76"/>
      <c r="C51" s="8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86"/>
      <c r="P51" s="76"/>
      <c r="Q51" s="76"/>
      <c r="R51" s="86"/>
      <c r="S51" s="76"/>
      <c r="T51" s="76"/>
      <c r="U51" s="76"/>
      <c r="V51" s="86"/>
      <c r="W51" s="76"/>
      <c r="X51" s="76"/>
      <c r="Y51" s="76"/>
      <c r="Z51" s="76"/>
      <c r="AA51" s="76"/>
      <c r="AB51" s="83"/>
    </row>
    <row r="52" spans="1:28" ht="15" thickBot="1">
      <c r="A52" s="87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</row>
  </sheetData>
  <sheetProtection/>
  <mergeCells count="48">
    <mergeCell ref="K5:Q5"/>
    <mergeCell ref="G1:Y1"/>
    <mergeCell ref="G2:Y2"/>
    <mergeCell ref="B7:M8"/>
    <mergeCell ref="Z1:AB1"/>
    <mergeCell ref="X5:Y5"/>
    <mergeCell ref="G3:Y3"/>
    <mergeCell ref="AA5:AB5"/>
    <mergeCell ref="V5:W5"/>
    <mergeCell ref="M4:R4"/>
    <mergeCell ref="F9:F10"/>
    <mergeCell ref="M9:M10"/>
    <mergeCell ref="E9:E10"/>
    <mergeCell ref="D9:D10"/>
    <mergeCell ref="G9:G10"/>
    <mergeCell ref="H9:H10"/>
    <mergeCell ref="U42:AB42"/>
    <mergeCell ref="AB7:AB10"/>
    <mergeCell ref="I9:I10"/>
    <mergeCell ref="AA7:AA10"/>
    <mergeCell ref="Y7:Y10"/>
    <mergeCell ref="X7:X10"/>
    <mergeCell ref="N7:W7"/>
    <mergeCell ref="A42:N42"/>
    <mergeCell ref="O9:Q9"/>
    <mergeCell ref="R9:T9"/>
    <mergeCell ref="N8:N10"/>
    <mergeCell ref="A7:A10"/>
    <mergeCell ref="U9:W9"/>
    <mergeCell ref="O8:W8"/>
    <mergeCell ref="B9:B10"/>
    <mergeCell ref="C9:C10"/>
    <mergeCell ref="B50:AA50"/>
    <mergeCell ref="L9:L10"/>
    <mergeCell ref="S42:S43"/>
    <mergeCell ref="T42:T43"/>
    <mergeCell ref="O42:O43"/>
    <mergeCell ref="H43:N43"/>
    <mergeCell ref="P42:P43"/>
    <mergeCell ref="Q42:Q43"/>
    <mergeCell ref="R42:R43"/>
    <mergeCell ref="J9:J10"/>
    <mergeCell ref="K9:K10"/>
    <mergeCell ref="Z7:Z10"/>
    <mergeCell ref="B46:AA46"/>
    <mergeCell ref="B48:AA48"/>
    <mergeCell ref="U44:AB44"/>
    <mergeCell ref="U43:AB4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4" r:id="rId1"/>
  <ignoredErrors>
    <ignoredError sqref="T11:T27 Q11 T37:T38 R11:R27 O11:O27 Q16:Q20 Q35:Q38 T29:T33 R29:R33 O29:O33 T35:T36 R35:R38 O35:O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="85" zoomScaleNormal="85" zoomScalePageLayoutView="0" workbookViewId="0" topLeftCell="A7">
      <selection activeCell="C7" sqref="C7:C37"/>
    </sheetView>
  </sheetViews>
  <sheetFormatPr defaultColWidth="9.140625" defaultRowHeight="15"/>
  <cols>
    <col min="1" max="1" width="18.140625" style="0" customWidth="1"/>
    <col min="3" max="3" width="34.57421875" style="0" customWidth="1"/>
    <col min="4" max="4" width="15.28125" style="0" customWidth="1"/>
  </cols>
  <sheetData>
    <row r="1" spans="1:2" ht="15">
      <c r="A1" s="249"/>
      <c r="B1" s="249"/>
    </row>
    <row r="2" spans="1:3" ht="14.25">
      <c r="A2" s="106" t="s">
        <v>62</v>
      </c>
      <c r="B2" s="106"/>
      <c r="C2" s="106"/>
    </row>
    <row r="3" ht="15.75" thickBot="1"/>
    <row r="4" spans="1:4" ht="23.25" customHeight="1" thickBot="1">
      <c r="A4" s="250" t="s">
        <v>0</v>
      </c>
      <c r="B4" s="253" t="s">
        <v>32</v>
      </c>
      <c r="C4" s="108" t="s">
        <v>61</v>
      </c>
      <c r="D4" s="246" t="s">
        <v>33</v>
      </c>
    </row>
    <row r="5" spans="1:4" ht="48" customHeight="1" thickBot="1">
      <c r="A5" s="251"/>
      <c r="B5" s="254"/>
      <c r="C5" s="109" t="s">
        <v>45</v>
      </c>
      <c r="D5" s="247"/>
    </row>
    <row r="6" spans="1:4" ht="75" customHeight="1" thickBot="1">
      <c r="A6" s="252"/>
      <c r="B6" s="254"/>
      <c r="C6" s="144" t="s">
        <v>60</v>
      </c>
      <c r="D6" s="248"/>
    </row>
    <row r="7" spans="1:4" ht="15.75" thickBot="1">
      <c r="A7" s="39">
        <v>1</v>
      </c>
      <c r="B7" s="165">
        <v>38.66</v>
      </c>
      <c r="C7" s="145">
        <v>7636.07</v>
      </c>
      <c r="D7" s="143">
        <f>C7</f>
        <v>7636.07</v>
      </c>
    </row>
    <row r="8" spans="1:4" ht="15">
      <c r="A8" s="40">
        <v>2</v>
      </c>
      <c r="B8" s="165">
        <v>38.66</v>
      </c>
      <c r="C8" s="145">
        <v>12496.84</v>
      </c>
      <c r="D8" s="143">
        <f aca="true" t="shared" si="0" ref="D8:D37">C8</f>
        <v>12496.84</v>
      </c>
    </row>
    <row r="9" spans="1:4" ht="15">
      <c r="A9" s="40">
        <v>3</v>
      </c>
      <c r="B9" s="166">
        <v>38.6753</v>
      </c>
      <c r="C9" s="145">
        <v>7001.88</v>
      </c>
      <c r="D9" s="143">
        <f t="shared" si="0"/>
        <v>7001.88</v>
      </c>
    </row>
    <row r="10" spans="1:4" ht="15">
      <c r="A10" s="40">
        <v>4</v>
      </c>
      <c r="B10" s="37">
        <v>38.6753</v>
      </c>
      <c r="C10" s="145">
        <v>6506.62</v>
      </c>
      <c r="D10" s="143">
        <f t="shared" si="0"/>
        <v>6506.62</v>
      </c>
    </row>
    <row r="11" spans="1:4" ht="15">
      <c r="A11" s="40">
        <v>5</v>
      </c>
      <c r="B11" s="37">
        <v>38.6753</v>
      </c>
      <c r="C11" s="145">
        <v>7498.28</v>
      </c>
      <c r="D11" s="143">
        <f t="shared" si="0"/>
        <v>7498.28</v>
      </c>
    </row>
    <row r="12" spans="1:4" ht="15">
      <c r="A12" s="40">
        <v>6</v>
      </c>
      <c r="B12" s="37">
        <v>38.6753</v>
      </c>
      <c r="C12" s="145">
        <v>8478.87</v>
      </c>
      <c r="D12" s="143">
        <f t="shared" si="0"/>
        <v>8478.87</v>
      </c>
    </row>
    <row r="13" spans="1:4" ht="15">
      <c r="A13" s="40">
        <v>7</v>
      </c>
      <c r="B13" s="37">
        <v>38.6753</v>
      </c>
      <c r="C13" s="145">
        <v>6826.57</v>
      </c>
      <c r="D13" s="143">
        <f t="shared" si="0"/>
        <v>6826.57</v>
      </c>
    </row>
    <row r="14" spans="1:4" ht="15">
      <c r="A14" s="40">
        <v>8</v>
      </c>
      <c r="B14" s="37">
        <v>38.6753</v>
      </c>
      <c r="C14" s="145">
        <v>6988.16</v>
      </c>
      <c r="D14" s="143">
        <f t="shared" si="0"/>
        <v>6988.16</v>
      </c>
    </row>
    <row r="15" spans="1:4" ht="15">
      <c r="A15" s="40">
        <v>9</v>
      </c>
      <c r="B15" s="37">
        <v>38.6753</v>
      </c>
      <c r="C15" s="145">
        <v>9025.41</v>
      </c>
      <c r="D15" s="143">
        <f t="shared" si="0"/>
        <v>9025.41</v>
      </c>
    </row>
    <row r="16" spans="1:4" ht="15">
      <c r="A16" s="40">
        <v>10</v>
      </c>
      <c r="B16" s="166">
        <v>37.9887</v>
      </c>
      <c r="C16" s="145">
        <v>11184.75</v>
      </c>
      <c r="D16" s="143">
        <f t="shared" si="0"/>
        <v>11184.75</v>
      </c>
    </row>
    <row r="17" spans="1:4" ht="15">
      <c r="A17" s="40">
        <v>11</v>
      </c>
      <c r="B17" s="37">
        <v>37.9887</v>
      </c>
      <c r="C17" s="145">
        <v>13880.08</v>
      </c>
      <c r="D17" s="143">
        <f t="shared" si="0"/>
        <v>13880.08</v>
      </c>
    </row>
    <row r="18" spans="1:4" ht="15">
      <c r="A18" s="40">
        <v>12</v>
      </c>
      <c r="B18" s="37">
        <v>37.9887</v>
      </c>
      <c r="C18" s="145">
        <v>19500.55</v>
      </c>
      <c r="D18" s="143">
        <f t="shared" si="0"/>
        <v>19500.55</v>
      </c>
    </row>
    <row r="19" spans="1:4" ht="15">
      <c r="A19" s="40">
        <v>13</v>
      </c>
      <c r="B19" s="37">
        <v>37.9887</v>
      </c>
      <c r="C19" s="145">
        <v>23193.6</v>
      </c>
      <c r="D19" s="143">
        <f t="shared" si="0"/>
        <v>23193.6</v>
      </c>
    </row>
    <row r="20" spans="1:4" ht="15">
      <c r="A20" s="40">
        <v>14</v>
      </c>
      <c r="B20" s="37">
        <v>37.9887</v>
      </c>
      <c r="C20" s="145">
        <v>18282.5</v>
      </c>
      <c r="D20" s="143">
        <f t="shared" si="0"/>
        <v>18282.5</v>
      </c>
    </row>
    <row r="21" spans="1:4" ht="15">
      <c r="A21" s="40">
        <v>15</v>
      </c>
      <c r="B21" s="37">
        <v>37.9887</v>
      </c>
      <c r="C21" s="145">
        <v>12948.22</v>
      </c>
      <c r="D21" s="143">
        <f t="shared" si="0"/>
        <v>12948.22</v>
      </c>
    </row>
    <row r="22" spans="1:4" ht="15">
      <c r="A22" s="41">
        <v>16</v>
      </c>
      <c r="B22" s="37">
        <v>37.9887</v>
      </c>
      <c r="C22" s="145">
        <v>8246.7</v>
      </c>
      <c r="D22" s="143">
        <f t="shared" si="0"/>
        <v>8246.7</v>
      </c>
    </row>
    <row r="23" spans="1:4" ht="15">
      <c r="A23" s="41">
        <v>17</v>
      </c>
      <c r="B23" s="166">
        <v>38.0009</v>
      </c>
      <c r="C23" s="145">
        <v>11053.61</v>
      </c>
      <c r="D23" s="143">
        <f t="shared" si="0"/>
        <v>11053.61</v>
      </c>
    </row>
    <row r="24" spans="1:4" ht="15">
      <c r="A24" s="41">
        <v>18</v>
      </c>
      <c r="B24" s="37">
        <v>38.0009</v>
      </c>
      <c r="C24" s="145">
        <v>15051.85</v>
      </c>
      <c r="D24" s="143">
        <f t="shared" si="0"/>
        <v>15051.85</v>
      </c>
    </row>
    <row r="25" spans="1:4" ht="15">
      <c r="A25" s="41">
        <v>19</v>
      </c>
      <c r="B25" s="37">
        <v>38.0009</v>
      </c>
      <c r="C25" s="145">
        <v>16234.86</v>
      </c>
      <c r="D25" s="143">
        <f t="shared" si="0"/>
        <v>16234.86</v>
      </c>
    </row>
    <row r="26" spans="1:4" ht="15">
      <c r="A26" s="41">
        <v>20</v>
      </c>
      <c r="B26" s="37">
        <v>38.0009</v>
      </c>
      <c r="C26" s="145">
        <v>15569.85</v>
      </c>
      <c r="D26" s="143">
        <f t="shared" si="0"/>
        <v>15569.85</v>
      </c>
    </row>
    <row r="27" spans="1:4" ht="15">
      <c r="A27" s="41">
        <v>21</v>
      </c>
      <c r="B27" s="37">
        <v>38.0009</v>
      </c>
      <c r="C27" s="145">
        <v>13562.96</v>
      </c>
      <c r="D27" s="143">
        <f t="shared" si="0"/>
        <v>13562.96</v>
      </c>
    </row>
    <row r="28" spans="1:4" ht="15">
      <c r="A28" s="41">
        <v>22</v>
      </c>
      <c r="B28" s="166">
        <v>37.9811</v>
      </c>
      <c r="C28" s="145">
        <v>9830.53</v>
      </c>
      <c r="D28" s="143">
        <f t="shared" si="0"/>
        <v>9830.53</v>
      </c>
    </row>
    <row r="29" spans="1:4" ht="15">
      <c r="A29" s="41">
        <v>23</v>
      </c>
      <c r="B29" s="37">
        <v>37.9811</v>
      </c>
      <c r="C29" s="145">
        <v>8309.76</v>
      </c>
      <c r="D29" s="143">
        <f t="shared" si="0"/>
        <v>8309.76</v>
      </c>
    </row>
    <row r="30" spans="1:4" ht="15">
      <c r="A30" s="41">
        <v>24</v>
      </c>
      <c r="B30" s="37">
        <v>37.9811</v>
      </c>
      <c r="C30" s="145">
        <v>6966.4</v>
      </c>
      <c r="D30" s="143">
        <f t="shared" si="0"/>
        <v>6966.4</v>
      </c>
    </row>
    <row r="31" spans="1:4" ht="15">
      <c r="A31" s="41">
        <v>25</v>
      </c>
      <c r="B31" s="37">
        <v>37.9811</v>
      </c>
      <c r="C31" s="145">
        <v>6391.82</v>
      </c>
      <c r="D31" s="143">
        <f t="shared" si="0"/>
        <v>6391.82</v>
      </c>
    </row>
    <row r="32" spans="1:4" ht="15">
      <c r="A32" s="41">
        <v>26</v>
      </c>
      <c r="B32" s="37">
        <v>37.9811</v>
      </c>
      <c r="C32" s="145">
        <v>7114.46</v>
      </c>
      <c r="D32" s="143">
        <f t="shared" si="0"/>
        <v>7114.46</v>
      </c>
    </row>
    <row r="33" spans="1:4" ht="15">
      <c r="A33" s="41">
        <v>27</v>
      </c>
      <c r="B33" s="37">
        <v>37.9811</v>
      </c>
      <c r="C33" s="145">
        <v>7082.24</v>
      </c>
      <c r="D33" s="143">
        <f t="shared" si="0"/>
        <v>7082.24</v>
      </c>
    </row>
    <row r="34" spans="1:4" ht="15">
      <c r="A34" s="41">
        <v>28</v>
      </c>
      <c r="B34" s="37">
        <v>37.9811</v>
      </c>
      <c r="C34" s="145">
        <v>6069.8</v>
      </c>
      <c r="D34" s="143">
        <f t="shared" si="0"/>
        <v>6069.8</v>
      </c>
    </row>
    <row r="35" spans="1:4" ht="15">
      <c r="A35" s="41">
        <v>29</v>
      </c>
      <c r="B35" s="37">
        <v>37.9811</v>
      </c>
      <c r="C35" s="47">
        <v>6637.92</v>
      </c>
      <c r="D35" s="143">
        <f t="shared" si="0"/>
        <v>6637.92</v>
      </c>
    </row>
    <row r="36" spans="1:4" ht="14.25">
      <c r="A36" s="41">
        <v>30</v>
      </c>
      <c r="B36" s="37">
        <v>37.9811</v>
      </c>
      <c r="C36" s="47">
        <v>6596.6</v>
      </c>
      <c r="D36" s="143">
        <f t="shared" si="0"/>
        <v>6596.6</v>
      </c>
    </row>
    <row r="37" spans="1:4" ht="15" thickBot="1">
      <c r="A37" s="41">
        <v>31</v>
      </c>
      <c r="B37" s="37">
        <v>37.9811</v>
      </c>
      <c r="C37" s="48">
        <v>6596.6</v>
      </c>
      <c r="D37" s="143">
        <f t="shared" si="0"/>
        <v>6596.6</v>
      </c>
    </row>
    <row r="38" spans="1:4" ht="29.25" customHeight="1" thickBot="1">
      <c r="A38" s="45" t="s">
        <v>33</v>
      </c>
      <c r="B38" s="46"/>
      <c r="C38" s="151">
        <f>SUM(C7:C37)</f>
        <v>322764.36</v>
      </c>
      <c r="D38" s="152">
        <f>SUM(D7:D37)</f>
        <v>322764.36</v>
      </c>
    </row>
    <row r="39" spans="1:4" s="42" customFormat="1" ht="27" customHeight="1" thickBot="1">
      <c r="A39" s="43" t="s">
        <v>34</v>
      </c>
      <c r="B39" s="44"/>
      <c r="C39" s="61">
        <f>SUMPRODUCT(B7:B37,C7:C37)</f>
        <v>12311168.394227</v>
      </c>
      <c r="D39" s="92">
        <f>SUMPRODUCT(B7:B37,D7:D37)</f>
        <v>12311168.394227</v>
      </c>
    </row>
    <row r="40" spans="1:4" ht="60" customHeight="1" thickBot="1">
      <c r="A40" s="50" t="s">
        <v>36</v>
      </c>
      <c r="B40" s="38"/>
      <c r="C40" s="62">
        <f>C39/C38</f>
        <v>38.142899030819265</v>
      </c>
      <c r="D40" s="94">
        <f>D39/D38</f>
        <v>38.142899030819265</v>
      </c>
    </row>
    <row r="41" spans="1:4" ht="60" customHeight="1" thickBot="1">
      <c r="A41" s="50" t="s">
        <v>35</v>
      </c>
      <c r="B41" s="49"/>
      <c r="C41" s="63">
        <f>C40*238.8459</f>
        <v>9110.275047625155</v>
      </c>
      <c r="D41" s="93">
        <f>D40*238.8459</f>
        <v>9110.275047625155</v>
      </c>
    </row>
    <row r="42" spans="1:4" ht="60" customHeight="1">
      <c r="A42" s="146" t="s">
        <v>37</v>
      </c>
      <c r="B42" s="147"/>
      <c r="C42" s="148">
        <f>C40/3.6</f>
        <v>10.595249730783129</v>
      </c>
      <c r="D42" s="149">
        <f>D40/3.6</f>
        <v>10.595249730783129</v>
      </c>
    </row>
    <row r="43" spans="1:4" ht="18">
      <c r="A43" s="150"/>
      <c r="B43" s="150"/>
      <c r="C43" s="150"/>
      <c r="D43" s="150"/>
    </row>
    <row r="45" ht="14.25">
      <c r="A45" s="68"/>
    </row>
  </sheetData>
  <sheetProtection/>
  <mergeCells count="4">
    <mergeCell ref="D4:D6"/>
    <mergeCell ref="A1:B1"/>
    <mergeCell ref="A4:A6"/>
    <mergeCell ref="B4:B6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="80" zoomScaleNormal="80" zoomScalePageLayoutView="0" workbookViewId="0" topLeftCell="A1">
      <selection activeCell="D20" sqref="D20"/>
    </sheetView>
  </sheetViews>
  <sheetFormatPr defaultColWidth="9.140625" defaultRowHeight="15"/>
  <cols>
    <col min="1" max="1" width="23.8515625" style="69" customWidth="1"/>
    <col min="2" max="2" width="26.8515625" style="69" customWidth="1"/>
    <col min="3" max="3" width="21.140625" style="69" customWidth="1"/>
    <col min="4" max="4" width="21.421875" style="69" customWidth="1"/>
    <col min="5" max="5" width="22.00390625" style="69" customWidth="1"/>
    <col min="6" max="6" width="12.7109375" style="69" customWidth="1"/>
    <col min="7" max="16384" width="9.140625" style="69" customWidth="1"/>
  </cols>
  <sheetData>
    <row r="1" spans="1:2" ht="15">
      <c r="A1" s="257"/>
      <c r="B1" s="257"/>
    </row>
    <row r="2" spans="1:6" ht="13.5">
      <c r="A2" s="127" t="s">
        <v>69</v>
      </c>
      <c r="B2" s="127"/>
      <c r="C2" s="127"/>
      <c r="D2" s="127"/>
      <c r="E2" s="106"/>
      <c r="F2" s="106"/>
    </row>
    <row r="3" ht="15" thickBot="1"/>
    <row r="4" spans="1:5" ht="34.5" customHeight="1" thickBot="1">
      <c r="A4" s="263" t="s">
        <v>50</v>
      </c>
      <c r="B4" s="263" t="s">
        <v>51</v>
      </c>
      <c r="C4" s="260" t="s">
        <v>49</v>
      </c>
      <c r="D4" s="261"/>
      <c r="E4" s="262"/>
    </row>
    <row r="5" spans="1:5" ht="24" customHeight="1" thickBot="1">
      <c r="A5" s="264"/>
      <c r="B5" s="264"/>
      <c r="C5" s="126" t="s">
        <v>46</v>
      </c>
      <c r="D5" s="107" t="s">
        <v>47</v>
      </c>
      <c r="E5" s="126" t="s">
        <v>48</v>
      </c>
    </row>
    <row r="6" spans="1:5" ht="19.5" customHeight="1" thickBot="1">
      <c r="A6" s="110" t="s">
        <v>61</v>
      </c>
      <c r="B6" s="105" t="s">
        <v>60</v>
      </c>
      <c r="C6" s="140">
        <f>паспорт!S42</f>
        <v>38.142899030819265</v>
      </c>
      <c r="D6" s="153">
        <f>паспорт!R42</f>
        <v>9110.275047625157</v>
      </c>
      <c r="E6" s="140">
        <f>паспорт!T42</f>
        <v>10.595249730783129</v>
      </c>
    </row>
    <row r="7" spans="1:5" ht="33" customHeight="1" thickBot="1">
      <c r="A7" s="258" t="s">
        <v>68</v>
      </c>
      <c r="B7" s="259"/>
      <c r="C7" s="141">
        <f>паспорт!S42</f>
        <v>38.142899030819265</v>
      </c>
      <c r="D7" s="154">
        <f>паспорт!R42</f>
        <v>9110.275047625157</v>
      </c>
      <c r="E7" s="142">
        <f>паспорт!T42</f>
        <v>10.595249730783129</v>
      </c>
    </row>
    <row r="10" spans="1:6" ht="14.25">
      <c r="A10" s="131"/>
      <c r="B10" s="131"/>
      <c r="C10" s="131"/>
      <c r="D10" s="131"/>
      <c r="E10" s="131"/>
      <c r="F10" s="131"/>
    </row>
    <row r="11" spans="1:6" ht="13.5">
      <c r="A11" s="193" t="s">
        <v>77</v>
      </c>
      <c r="B11" s="193"/>
      <c r="C11" s="193"/>
      <c r="D11" s="193"/>
      <c r="E11" s="193"/>
      <c r="F11" s="193"/>
    </row>
    <row r="12" spans="1:6" ht="14.25">
      <c r="A12" s="255" t="s">
        <v>3</v>
      </c>
      <c r="B12" s="255"/>
      <c r="C12" s="128" t="s">
        <v>4</v>
      </c>
      <c r="D12" s="129" t="s">
        <v>5</v>
      </c>
      <c r="E12" s="129" t="s">
        <v>6</v>
      </c>
      <c r="F12" s="76"/>
    </row>
    <row r="13" spans="1:6" ht="14.25" customHeight="1">
      <c r="A13" s="132" t="s">
        <v>70</v>
      </c>
      <c r="B13" s="132"/>
      <c r="C13" s="133" t="s">
        <v>71</v>
      </c>
      <c r="D13" s="132"/>
      <c r="E13" s="134">
        <v>42886</v>
      </c>
      <c r="F13" s="79"/>
    </row>
    <row r="14" spans="1:6" ht="14.25">
      <c r="A14" s="256" t="s">
        <v>72</v>
      </c>
      <c r="B14" s="256"/>
      <c r="C14" s="256"/>
      <c r="D14" s="129" t="s">
        <v>5</v>
      </c>
      <c r="E14" s="129" t="s">
        <v>6</v>
      </c>
      <c r="F14" s="76"/>
    </row>
    <row r="21" ht="14.25">
      <c r="D21" s="130"/>
    </row>
  </sheetData>
  <sheetProtection/>
  <mergeCells count="8">
    <mergeCell ref="A12:B12"/>
    <mergeCell ref="A14:C14"/>
    <mergeCell ref="A11:F11"/>
    <mergeCell ref="A1:B1"/>
    <mergeCell ref="A7:B7"/>
    <mergeCell ref="C4:E4"/>
    <mergeCell ref="B4:B5"/>
    <mergeCell ref="A4:A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2.421875" style="0" customWidth="1"/>
    <col min="4" max="4" width="24.140625" style="0" customWidth="1"/>
  </cols>
  <sheetData>
    <row r="1" spans="1:4" ht="15">
      <c r="A1">
        <v>3</v>
      </c>
      <c r="B1" t="s">
        <v>25</v>
      </c>
      <c r="C1" t="s">
        <v>26</v>
      </c>
      <c r="D1" t="s">
        <v>27</v>
      </c>
    </row>
    <row r="2" ht="15">
      <c r="B2" t="s">
        <v>28</v>
      </c>
    </row>
    <row r="3" ht="15">
      <c r="B3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Корж Любовь Николаевна</cp:lastModifiedBy>
  <cp:lastPrinted>2017-02-16T06:50:45Z</cp:lastPrinted>
  <dcterms:created xsi:type="dcterms:W3CDTF">2016-10-07T07:24:19Z</dcterms:created>
  <dcterms:modified xsi:type="dcterms:W3CDTF">2017-06-01T06:03:32Z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