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25" yWindow="-75" windowWidth="8250" windowHeight="11280"/>
  </bookViews>
  <sheets>
    <sheet name="паспорт" sheetId="3" r:id="rId1"/>
    <sheet name=" розрахунок" sheetId="5" r:id="rId2"/>
    <sheet name="додаток" sheetId="6" r:id="rId3"/>
  </sheets>
  <definedNames>
    <definedName name="_xlnm.Print_Area" localSheetId="0">паспорт!$A$1:$AB$50</definedName>
  </definedNames>
  <calcPr calcId="145621"/>
</workbook>
</file>

<file path=xl/calcChain.xml><?xml version="1.0" encoding="utf-8"?>
<calcChain xmlns="http://schemas.openxmlformats.org/spreadsheetml/2006/main">
  <c r="T42" i="3" l="1"/>
  <c r="S42" i="3"/>
  <c r="R42" i="3"/>
  <c r="Q42" i="3"/>
  <c r="P42" i="3"/>
  <c r="O42" i="3"/>
  <c r="E10" i="5" l="1"/>
  <c r="E9" i="5"/>
  <c r="C30" i="5"/>
  <c r="AA36" i="5" l="1"/>
  <c r="B36" i="5"/>
  <c r="B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U41" i="3" l="1"/>
  <c r="W41" i="3"/>
  <c r="R41" i="3"/>
  <c r="T41" i="3"/>
  <c r="O41" i="3"/>
  <c r="Q41" i="3"/>
  <c r="W12" i="3" l="1"/>
  <c r="U12" i="3"/>
  <c r="T12" i="3"/>
  <c r="R12" i="3"/>
  <c r="Q12" i="3"/>
  <c r="U40" i="3" l="1"/>
  <c r="W40" i="3"/>
  <c r="R40" i="3"/>
  <c r="T40" i="3"/>
  <c r="O40" i="3"/>
  <c r="Q40" i="3"/>
  <c r="U39" i="3" l="1"/>
  <c r="W39" i="3"/>
  <c r="R39" i="3"/>
  <c r="T39" i="3"/>
  <c r="O39" i="3"/>
  <c r="Q39" i="3"/>
  <c r="U38" i="3" l="1"/>
  <c r="W38" i="3"/>
  <c r="R38" i="3"/>
  <c r="T38" i="3"/>
  <c r="O38" i="3"/>
  <c r="Q38" i="3"/>
  <c r="U37" i="3" l="1"/>
  <c r="W37" i="3"/>
  <c r="R37" i="3"/>
  <c r="T37" i="3"/>
  <c r="O37" i="3"/>
  <c r="Q37" i="3"/>
  <c r="U36" i="3" l="1"/>
  <c r="W36" i="3"/>
  <c r="R36" i="3"/>
  <c r="T36" i="3"/>
  <c r="O36" i="3"/>
  <c r="Q36" i="3"/>
  <c r="U35" i="3" l="1"/>
  <c r="W35" i="3"/>
  <c r="R35" i="3"/>
  <c r="T35" i="3"/>
  <c r="O35" i="3"/>
  <c r="Q35" i="3"/>
  <c r="U34" i="3" l="1"/>
  <c r="W34" i="3"/>
  <c r="U33" i="3"/>
  <c r="W33" i="3"/>
  <c r="U32" i="3"/>
  <c r="W32" i="3"/>
  <c r="U31" i="3"/>
  <c r="W31" i="3"/>
  <c r="U30" i="3"/>
  <c r="W30" i="3"/>
  <c r="U29" i="3"/>
  <c r="W29" i="3"/>
  <c r="U28" i="3"/>
  <c r="W28" i="3"/>
  <c r="U27" i="3"/>
  <c r="W27" i="3"/>
  <c r="U26" i="3"/>
  <c r="W26" i="3"/>
  <c r="R34" i="3"/>
  <c r="T34" i="3"/>
  <c r="R33" i="3"/>
  <c r="T33" i="3"/>
  <c r="R32" i="3"/>
  <c r="T32" i="3"/>
  <c r="R31" i="3"/>
  <c r="T31" i="3"/>
  <c r="R30" i="3"/>
  <c r="T30" i="3"/>
  <c r="R29" i="3"/>
  <c r="T29" i="3"/>
  <c r="R28" i="3"/>
  <c r="T28" i="3"/>
  <c r="R27" i="3"/>
  <c r="T27" i="3"/>
  <c r="R26" i="3"/>
  <c r="T26" i="3"/>
  <c r="O34" i="3"/>
  <c r="Q34" i="3"/>
  <c r="O33" i="3"/>
  <c r="Q33" i="3"/>
  <c r="O32" i="3"/>
  <c r="Q32" i="3"/>
  <c r="O31" i="3"/>
  <c r="Q31" i="3"/>
  <c r="O30" i="3"/>
  <c r="Q30" i="3"/>
  <c r="O29" i="3"/>
  <c r="Q29" i="3"/>
  <c r="O28" i="3"/>
  <c r="Q28" i="3"/>
  <c r="O27" i="3"/>
  <c r="Q27" i="3"/>
  <c r="O26" i="3"/>
  <c r="Q26" i="3"/>
  <c r="U25" i="3" l="1"/>
  <c r="W25" i="3"/>
  <c r="R25" i="3"/>
  <c r="T25" i="3"/>
  <c r="O25" i="3"/>
  <c r="Q25" i="3"/>
  <c r="W24" i="3" l="1"/>
  <c r="U24" i="3"/>
  <c r="T24" i="3"/>
  <c r="R24" i="3"/>
  <c r="Q24" i="3"/>
  <c r="O24" i="3"/>
  <c r="U23" i="3"/>
  <c r="W23" i="3"/>
  <c r="R23" i="3"/>
  <c r="T23" i="3"/>
  <c r="O23" i="3"/>
  <c r="Q23" i="3"/>
  <c r="U22" i="3"/>
  <c r="W22" i="3"/>
  <c r="R22" i="3"/>
  <c r="T22" i="3"/>
  <c r="O22" i="3"/>
  <c r="Q22" i="3"/>
  <c r="U21" i="3" l="1"/>
  <c r="W21" i="3"/>
  <c r="R21" i="3"/>
  <c r="T21" i="3"/>
  <c r="O21" i="3"/>
  <c r="Q21" i="3"/>
  <c r="U20" i="3" l="1"/>
  <c r="W20" i="3"/>
  <c r="R20" i="3"/>
  <c r="T20" i="3"/>
  <c r="O20" i="3"/>
  <c r="Q20" i="3"/>
  <c r="U19" i="3"/>
  <c r="W19" i="3"/>
  <c r="R19" i="3"/>
  <c r="T19" i="3"/>
  <c r="O19" i="3"/>
  <c r="Q19" i="3"/>
  <c r="U18" i="3"/>
  <c r="W18" i="3"/>
  <c r="R18" i="3"/>
  <c r="T18" i="3"/>
  <c r="O18" i="3"/>
  <c r="Q18" i="3"/>
  <c r="U17" i="3"/>
  <c r="W17" i="3"/>
  <c r="R17" i="3"/>
  <c r="T17" i="3"/>
  <c r="O17" i="3"/>
  <c r="Q17" i="3"/>
  <c r="U16" i="3"/>
  <c r="W16" i="3"/>
  <c r="R16" i="3"/>
  <c r="T16" i="3"/>
  <c r="O16" i="3"/>
  <c r="Q16" i="3"/>
  <c r="U15" i="3"/>
  <c r="W15" i="3"/>
  <c r="O15" i="3"/>
  <c r="R15" i="3"/>
  <c r="T15" i="3"/>
  <c r="Q15" i="3"/>
  <c r="B35" i="5" l="1"/>
  <c r="AC41" i="3" l="1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B34" i="5" l="1"/>
  <c r="AA37" i="5"/>
  <c r="AA35" i="5"/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7" i="5"/>
  <c r="AA7" i="5" l="1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8" i="5" l="1"/>
  <c r="AD38" i="3"/>
  <c r="AD37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6" i="3"/>
  <c r="AD15" i="3"/>
  <c r="AD12" i="3"/>
  <c r="AD14" i="3"/>
  <c r="AD36" i="3"/>
  <c r="AD17" i="3"/>
  <c r="AD13" i="3" l="1"/>
  <c r="U14" i="3" l="1"/>
  <c r="U13" i="3"/>
  <c r="U11" i="3"/>
  <c r="R11" i="3"/>
  <c r="O13" i="3"/>
  <c r="O14" i="3"/>
  <c r="Q11" i="3" l="1"/>
  <c r="T11" i="3"/>
  <c r="Q13" i="3"/>
  <c r="R13" i="3"/>
  <c r="T13" i="3"/>
  <c r="Q14" i="3"/>
  <c r="R14" i="3"/>
  <c r="T14" i="3"/>
  <c r="W14" i="3" l="1"/>
  <c r="W13" i="3"/>
  <c r="AD11" i="3"/>
  <c r="W11" i="3"/>
  <c r="E39" i="5" l="1"/>
  <c r="E40" i="5" s="1"/>
  <c r="Y39" i="5"/>
  <c r="Y40" i="5" s="1"/>
  <c r="S39" i="5"/>
  <c r="S40" i="5" s="1"/>
  <c r="V39" i="5"/>
  <c r="V40" i="5" s="1"/>
  <c r="N39" i="5"/>
  <c r="N40" i="5" s="1"/>
  <c r="N41" i="5" s="1"/>
  <c r="D17" i="6" s="1"/>
  <c r="H39" i="5"/>
  <c r="H40" i="5" s="1"/>
  <c r="X39" i="5"/>
  <c r="X40" i="5" s="1"/>
  <c r="X41" i="5" s="1"/>
  <c r="D27" i="6" s="1"/>
  <c r="F39" i="5"/>
  <c r="F40" i="5" s="1"/>
  <c r="F42" i="5" s="1"/>
  <c r="E9" i="6" s="1"/>
  <c r="Z39" i="5"/>
  <c r="Z40" i="5" s="1"/>
  <c r="C39" i="5"/>
  <c r="C40" i="5" s="1"/>
  <c r="C42" i="5" s="1"/>
  <c r="E6" i="6" s="1"/>
  <c r="U39" i="5"/>
  <c r="U40" i="5" s="1"/>
  <c r="U41" i="5" s="1"/>
  <c r="D24" i="6" s="1"/>
  <c r="M39" i="5"/>
  <c r="M40" i="5" s="1"/>
  <c r="M41" i="5" s="1"/>
  <c r="D16" i="6" s="1"/>
  <c r="I39" i="5"/>
  <c r="I40" i="5" s="1"/>
  <c r="C12" i="6" s="1"/>
  <c r="Q39" i="5"/>
  <c r="Q40" i="5" s="1"/>
  <c r="W39" i="5"/>
  <c r="W40" i="5" s="1"/>
  <c r="O39" i="5"/>
  <c r="O40" i="5" s="1"/>
  <c r="K39" i="5"/>
  <c r="K40" i="5" s="1"/>
  <c r="G39" i="5"/>
  <c r="G40" i="5" s="1"/>
  <c r="R39" i="5"/>
  <c r="R40" i="5" s="1"/>
  <c r="J39" i="5"/>
  <c r="J40" i="5" s="1"/>
  <c r="D39" i="5"/>
  <c r="D40" i="5" s="1"/>
  <c r="T39" i="5"/>
  <c r="T40" i="5" s="1"/>
  <c r="L39" i="5"/>
  <c r="L40" i="5" s="1"/>
  <c r="P39" i="5"/>
  <c r="P40" i="5" s="1"/>
  <c r="AA39" i="5"/>
  <c r="AA40" i="5" s="1"/>
  <c r="C30" i="6" s="1"/>
  <c r="D41" i="5" l="1"/>
  <c r="D7" i="6" s="1"/>
  <c r="D42" i="5"/>
  <c r="E7" i="6" s="1"/>
  <c r="C7" i="6"/>
  <c r="K42" i="5"/>
  <c r="E14" i="6" s="1"/>
  <c r="C14" i="6"/>
  <c r="K41" i="5"/>
  <c r="D14" i="6" s="1"/>
  <c r="Z41" i="5"/>
  <c r="D29" i="6" s="1"/>
  <c r="C29" i="6"/>
  <c r="Z42" i="5"/>
  <c r="E29" i="6" s="1"/>
  <c r="V41" i="5"/>
  <c r="D25" i="6" s="1"/>
  <c r="C25" i="6"/>
  <c r="V42" i="5"/>
  <c r="E25" i="6" s="1"/>
  <c r="C28" i="6"/>
  <c r="Y42" i="5"/>
  <c r="E28" i="6" s="1"/>
  <c r="Y41" i="5"/>
  <c r="D28" i="6" s="1"/>
  <c r="C15" i="6"/>
  <c r="L41" i="5"/>
  <c r="D15" i="6" s="1"/>
  <c r="L42" i="5"/>
  <c r="E15" i="6" s="1"/>
  <c r="R41" i="5"/>
  <c r="D21" i="6" s="1"/>
  <c r="R42" i="5"/>
  <c r="E21" i="6" s="1"/>
  <c r="C21" i="6"/>
  <c r="W41" i="5"/>
  <c r="D26" i="6" s="1"/>
  <c r="C26" i="6"/>
  <c r="W42" i="5"/>
  <c r="E26" i="6" s="1"/>
  <c r="C19" i="6"/>
  <c r="P42" i="5"/>
  <c r="E19" i="6" s="1"/>
  <c r="P41" i="5"/>
  <c r="D19" i="6" s="1"/>
  <c r="C23" i="6"/>
  <c r="T41" i="5"/>
  <c r="D23" i="6" s="1"/>
  <c r="T42" i="5"/>
  <c r="E23" i="6" s="1"/>
  <c r="C13" i="6"/>
  <c r="J42" i="5"/>
  <c r="E13" i="6" s="1"/>
  <c r="J41" i="5"/>
  <c r="D13" i="6" s="1"/>
  <c r="C10" i="6"/>
  <c r="G42" i="5"/>
  <c r="E10" i="6" s="1"/>
  <c r="G41" i="5"/>
  <c r="D10" i="6" s="1"/>
  <c r="O41" i="5"/>
  <c r="D18" i="6" s="1"/>
  <c r="C18" i="6"/>
  <c r="O42" i="5"/>
  <c r="E18" i="6" s="1"/>
  <c r="Q42" i="5"/>
  <c r="E20" i="6" s="1"/>
  <c r="Q41" i="5"/>
  <c r="D20" i="6" s="1"/>
  <c r="C20" i="6"/>
  <c r="H41" i="5"/>
  <c r="D11" i="6" s="1"/>
  <c r="C11" i="6"/>
  <c r="H42" i="5"/>
  <c r="E11" i="6" s="1"/>
  <c r="S42" i="5"/>
  <c r="E22" i="6" s="1"/>
  <c r="C22" i="6"/>
  <c r="S41" i="5"/>
  <c r="D22" i="6" s="1"/>
  <c r="E42" i="5"/>
  <c r="E8" i="6" s="1"/>
  <c r="C8" i="6"/>
  <c r="E41" i="5"/>
  <c r="D8" i="6" s="1"/>
  <c r="F41" i="5"/>
  <c r="D9" i="6" s="1"/>
  <c r="X42" i="5"/>
  <c r="E27" i="6" s="1"/>
  <c r="N42" i="5"/>
  <c r="E17" i="6" s="1"/>
  <c r="M42" i="5"/>
  <c r="E16" i="6" s="1"/>
  <c r="C41" i="5"/>
  <c r="D6" i="6" s="1"/>
  <c r="C6" i="6"/>
  <c r="I41" i="5"/>
  <c r="D12" i="6" s="1"/>
  <c r="C16" i="6"/>
  <c r="C24" i="6"/>
  <c r="AA41" i="5"/>
  <c r="D30" i="6" s="1"/>
  <c r="U42" i="5"/>
  <c r="E24" i="6" s="1"/>
  <c r="AA42" i="5"/>
  <c r="E30" i="6" s="1"/>
  <c r="C9" i="6"/>
  <c r="C27" i="6"/>
  <c r="C17" i="6"/>
  <c r="I42" i="5"/>
  <c r="E12" i="6" s="1"/>
</calcChain>
</file>

<file path=xl/sharedStrings.xml><?xml version="1.0" encoding="utf-8"?>
<sst xmlns="http://schemas.openxmlformats.org/spreadsheetml/2006/main" count="144" uniqueCount="111">
  <si>
    <t>ПАТ "УКРТРАНСГАЗ"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</si>
  <si>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</si>
  <si>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</si>
  <si>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</si>
  <si>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</si>
  <si>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</si>
  <si>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</si>
  <si>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</si>
  <si>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</si>
  <si>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</si>
  <si>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</si>
  <si>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</si>
  <si>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</si>
  <si>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</si>
  <si>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</si>
  <si>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</si>
  <si>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</si>
  <si>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</si>
  <si>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</si>
  <si>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</si>
  <si>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</si>
  <si>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</si>
  <si>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</si>
  <si>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</si>
  <si>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</si>
  <si>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</si>
  <si>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</si>
  <si>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</si>
  <si>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</si>
  <si>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</si>
  <si>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</si>
  <si>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</si>
  <si>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</si>
  <si>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</si>
  <si>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</si>
  <si>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Лабораторія, де здійснювались аналізи газу</t>
  </si>
  <si>
    <t>Метрологічна служба, яка вимірює обсяги газу</t>
  </si>
  <si>
    <r>
      <t xml:space="preserve">Свідоцтво </t>
    </r>
    <r>
      <rPr>
        <b/>
        <sz val="8"/>
        <rFont val="Arial"/>
        <family val="2"/>
        <charset val="204"/>
      </rPr>
      <t>№ РО-014/2014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17.01.2017 р.</t>
    </r>
  </si>
  <si>
    <t>Філія "УМГ  ПРИКАРПАТТРАНСГАЗ"</t>
  </si>
  <si>
    <t xml:space="preserve">ГВС Гребеники п/м Одеське ЛВУМГ  </t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</si>
  <si>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</si>
  <si>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</si>
  <si>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</si>
  <si>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t>Енергія, МДж</t>
  </si>
  <si>
    <t>Загальний обсяг газу, м3</t>
  </si>
  <si>
    <t xml:space="preserve">Обсяг газу переданого за добу,  м3 </t>
  </si>
  <si>
    <t>Теплота згоряння вища, МДж/м3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</si>
  <si>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</si>
  <si>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</si>
  <si>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</si>
  <si>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</si>
  <si>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</si>
  <si>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</si>
  <si>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</si>
  <si>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</si>
  <si>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</si>
  <si>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Одеська область</t>
  </si>
  <si>
    <t>ГРС Ананьїв</t>
  </si>
  <si>
    <t>ГРС Болград</t>
  </si>
  <si>
    <t>ГРС Виноградівка</t>
  </si>
  <si>
    <t>ГРС Вікторівка</t>
  </si>
  <si>
    <t>ГРС Балта</t>
  </si>
  <si>
    <t>ГРС Котовськ</t>
  </si>
  <si>
    <t>ГРС Липецьке</t>
  </si>
  <si>
    <t>ГРС Владичени</t>
  </si>
  <si>
    <t>ГРС  Гіржево</t>
  </si>
  <si>
    <t>ГРС  Вознесенка-Друга</t>
  </si>
  <si>
    <t>ГРС Городнє</t>
  </si>
  <si>
    <t>ГРС Жовтневе</t>
  </si>
  <si>
    <t>ГРС Каланчак</t>
  </si>
  <si>
    <t>ГРС Ізмаїл</t>
  </si>
  <si>
    <t>м. Ізмаїл</t>
  </si>
  <si>
    <t>ГРС Миколаївка</t>
  </si>
  <si>
    <t>ГРС Новосільске</t>
  </si>
  <si>
    <t>ГРС Перехрестово</t>
  </si>
  <si>
    <t>ГРС Рені</t>
  </si>
  <si>
    <t>ГРС        Слов'яно-Сербка</t>
  </si>
  <si>
    <t>ГРС Тарутине</t>
  </si>
  <si>
    <t>ГРС Фрунзівка</t>
  </si>
  <si>
    <t>ГРС Цебрикове</t>
  </si>
  <si>
    <t>ГРС Червоноармійське</t>
  </si>
  <si>
    <t>Додаток до Паспорту фізико-хімічних показників природного газу по маршруту № 500</t>
  </si>
  <si>
    <t>Маршрут № 500</t>
  </si>
  <si>
    <t>за період з</t>
  </si>
  <si>
    <t xml:space="preserve"> по</t>
  </si>
  <si>
    <t>Середньозважене значення вищої теплоти згоряння по маршруту № 500</t>
  </si>
  <si>
    <t>Додаток до Паспорту фізико-хімічних показників природного газу №500</t>
  </si>
  <si>
    <t>ПАСПОРТ ФІЗИКО-ХІМІЧНИХ ПОКАЗНИКІВ ПРИРОДНОГО ГАЗУ  № 500</t>
  </si>
  <si>
    <t>ГРС Ізмаїл (місто)</t>
  </si>
  <si>
    <t>ГРС Ізмаїл (ЦКК)</t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</si>
  <si>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</si>
  <si>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</si>
  <si>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</si>
  <si>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 xml:space="preserve"> по   газопроводу   АТІ   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</si>
  <si>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>Одеським ЛВУМГ</t>
    </r>
    <r>
      <rPr>
        <b/>
        <sz val="11"/>
        <color theme="1"/>
        <rFont val="Times New Roman"/>
        <family val="1"/>
        <charset val="204"/>
      </rPr>
      <t xml:space="preserve"> та прийнятого </t>
    </r>
    <r>
      <rPr>
        <b/>
        <u/>
        <sz val="11"/>
        <color theme="1"/>
        <rFont val="Times New Roman"/>
        <family val="1"/>
        <charset val="204"/>
      </rPr>
      <t>ПАТ "Одесагаз"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</si>
  <si>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Рівень одоризації відповідає чинним нормативним документам</t>
  </si>
  <si>
    <r>
      <rPr>
        <b/>
        <sz val="11"/>
        <color theme="1"/>
        <rFont val="Calibri"/>
        <family val="2"/>
        <charset val="204"/>
      </rPr>
      <t>˂</t>
    </r>
    <r>
      <rPr>
        <b/>
        <sz val="11"/>
        <color theme="1"/>
        <rFont val="Times New Roman"/>
        <family val="1"/>
        <charset val="204"/>
      </rPr>
      <t>0,0002</t>
    </r>
  </si>
  <si>
    <r>
      <rPr>
        <b/>
        <sz val="11"/>
        <color theme="1"/>
        <rFont val="Calibri"/>
        <family val="2"/>
        <charset val="204"/>
      </rPr>
      <t>˂</t>
    </r>
    <r>
      <rPr>
        <b/>
        <sz val="11"/>
        <color theme="1"/>
        <rFont val="Times New Roman"/>
        <family val="1"/>
        <charset val="204"/>
      </rPr>
      <t>0,0001</t>
    </r>
  </si>
  <si>
    <t>ГРС  Котовськ</t>
  </si>
  <si>
    <t>ГРС  Липецьке</t>
  </si>
  <si>
    <t>ГРС  Владичени</t>
  </si>
  <si>
    <t>ГРС Вознесенка -Друга</t>
  </si>
  <si>
    <t>ГРС Гіржево</t>
  </si>
  <si>
    <t>ГРС Городне</t>
  </si>
  <si>
    <t>ГРС   Жовтневе</t>
  </si>
  <si>
    <t xml:space="preserve">Начальник управління Одеського ЛВУМГ                                                                                      Девдера Б.П.                                             31.05.2017 р.                                                                                         </t>
  </si>
  <si>
    <t xml:space="preserve">Хімік ВХАЛ ГВС Гребеники                                                                                                                Царалунга Л.Л.                                          31.05.2017 р.                                                             </t>
  </si>
  <si>
    <t xml:space="preserve">Начальник служби ГВ та М                                                                                                                 Щабельський О.А.                                     31.05.2017 р. </t>
  </si>
  <si>
    <t xml:space="preserve">Начальник управління Одеського ЛВУМГ                         Девдера Б.П.                                                                      31.05.2017 р.                                          </t>
  </si>
  <si>
    <t xml:space="preserve">Хімік ВХАЛ ГВС Гребеники                                                  Царалунга Л.Л.                                                                 31.05.2017 р.                                                                                                     </t>
  </si>
  <si>
    <t xml:space="preserve">Начальник служби ГВ та М                                                    Щабельський О.А.                                                            31.05.2017 р.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</si>
</sst>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.0"/>
    <numFmt numFmtId="167" formatCode="#,##0.000"/>
    <numFmt numFmtId="168" formatCode="dd/mm/yyyy\ \р/"/>
    <numFmt numFmtId="169" formatCode="0.0000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color theme="1"/>
      <name val="Calibri"/>
      <family val="2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 applyProtection="1"/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" fontId="12" fillId="2" borderId="0" xfId="0" applyNumberFormat="1" applyFont="1" applyFill="1" applyBorder="1" applyAlignment="1">
      <alignment horizontal="center" vertical="center" wrapText="1"/>
    </xf>
    <xf numFmtId="4" fontId="13" fillId="4" borderId="41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16" fillId="3" borderId="22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Border="1" applyAlignment="1">
      <alignment horizontal="center" vertical="center" wrapText="1"/>
    </xf>
    <xf numFmtId="4" fontId="17" fillId="0" borderId="40" xfId="0" applyNumberFormat="1" applyFont="1" applyBorder="1" applyAlignment="1">
      <alignment horizontal="center" wrapText="1"/>
    </xf>
    <xf numFmtId="4" fontId="15" fillId="0" borderId="43" xfId="0" applyNumberFormat="1" applyFont="1" applyBorder="1" applyAlignment="1">
      <alignment horizontal="center" vertical="center" wrapText="1"/>
    </xf>
    <xf numFmtId="167" fontId="16" fillId="0" borderId="41" xfId="0" applyNumberFormat="1" applyFont="1" applyBorder="1" applyAlignment="1">
      <alignment horizontal="center" vertical="center" wrapText="1"/>
    </xf>
    <xf numFmtId="4" fontId="17" fillId="0" borderId="35" xfId="0" applyNumberFormat="1" applyFont="1" applyBorder="1" applyAlignment="1">
      <alignment horizontal="center" vertical="center" wrapText="1"/>
    </xf>
    <xf numFmtId="167" fontId="16" fillId="3" borderId="28" xfId="0" applyNumberFormat="1" applyFont="1" applyFill="1" applyBorder="1" applyAlignment="1">
      <alignment horizontal="center" vertical="center" wrapText="1"/>
    </xf>
    <xf numFmtId="167" fontId="19" fillId="0" borderId="10" xfId="0" applyNumberFormat="1" applyFont="1" applyBorder="1" applyAlignment="1">
      <alignment horizontal="center" vertical="center"/>
    </xf>
    <xf numFmtId="167" fontId="19" fillId="0" borderId="45" xfId="0" applyNumberFormat="1" applyFont="1" applyBorder="1" applyAlignment="1">
      <alignment horizontal="center" vertical="center"/>
    </xf>
    <xf numFmtId="3" fontId="17" fillId="0" borderId="44" xfId="0" applyNumberFormat="1" applyFont="1" applyBorder="1" applyAlignment="1">
      <alignment horizontal="center" vertical="center" wrapText="1"/>
    </xf>
    <xf numFmtId="167" fontId="19" fillId="0" borderId="45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44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167" fontId="19" fillId="0" borderId="39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46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 textRotation="90"/>
    </xf>
    <xf numFmtId="0" fontId="17" fillId="0" borderId="35" xfId="0" applyFont="1" applyBorder="1" applyAlignment="1">
      <alignment horizontal="center" vertical="center" textRotation="90" wrapText="1"/>
    </xf>
    <xf numFmtId="0" fontId="17" fillId="0" borderId="42" xfId="0" applyFont="1" applyBorder="1" applyAlignment="1">
      <alignment horizontal="center" vertical="center" textRotation="90" wrapText="1"/>
    </xf>
    <xf numFmtId="0" fontId="17" fillId="0" borderId="41" xfId="0" applyFont="1" applyBorder="1" applyAlignment="1">
      <alignment horizontal="center" vertical="center" textRotation="90" wrapText="1"/>
    </xf>
    <xf numFmtId="0" fontId="21" fillId="0" borderId="0" xfId="0" applyFont="1"/>
    <xf numFmtId="0" fontId="22" fillId="0" borderId="0" xfId="0" applyFont="1" applyAlignment="1"/>
    <xf numFmtId="0" fontId="20" fillId="0" borderId="0" xfId="0" applyFont="1" applyAlignment="1"/>
    <xf numFmtId="0" fontId="23" fillId="0" borderId="0" xfId="0" applyFont="1"/>
    <xf numFmtId="4" fontId="22" fillId="4" borderId="41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/>
    </xf>
    <xf numFmtId="4" fontId="22" fillId="0" borderId="41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3" fontId="22" fillId="0" borderId="41" xfId="0" applyNumberFormat="1" applyFont="1" applyBorder="1" applyAlignment="1">
      <alignment horizontal="center" vertical="center"/>
    </xf>
    <xf numFmtId="4" fontId="22" fillId="0" borderId="3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left" vertical="center"/>
    </xf>
    <xf numFmtId="3" fontId="22" fillId="0" borderId="43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left" vertical="center"/>
    </xf>
    <xf numFmtId="4" fontId="22" fillId="0" borderId="0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4" fontId="22" fillId="3" borderId="41" xfId="0" applyNumberFormat="1" applyFont="1" applyFill="1" applyBorder="1" applyAlignment="1">
      <alignment horizontal="center" vertical="center"/>
    </xf>
    <xf numFmtId="3" fontId="22" fillId="3" borderId="41" xfId="0" applyNumberFormat="1" applyFont="1" applyFill="1" applyBorder="1" applyAlignment="1">
      <alignment horizontal="center" vertical="center"/>
    </xf>
    <xf numFmtId="4" fontId="22" fillId="3" borderId="40" xfId="0" applyNumberFormat="1" applyFont="1" applyFill="1" applyBorder="1" applyAlignment="1">
      <alignment horizontal="center" vertical="center"/>
    </xf>
    <xf numFmtId="0" fontId="24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1" fillId="0" borderId="0" xfId="0" applyFont="1" applyBorder="1"/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25" fillId="2" borderId="39" xfId="0" applyFont="1" applyFill="1" applyBorder="1" applyAlignment="1" applyProtection="1">
      <alignment vertical="center"/>
      <protection locked="0"/>
    </xf>
    <xf numFmtId="0" fontId="23" fillId="2" borderId="3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3" fillId="0" borderId="12" xfId="0" applyFont="1" applyBorder="1" applyProtection="1">
      <protection locked="0"/>
    </xf>
    <xf numFmtId="0" fontId="26" fillId="0" borderId="0" xfId="0" applyFont="1"/>
    <xf numFmtId="0" fontId="27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28" fillId="0" borderId="0" xfId="0" applyFont="1" applyAlignment="1">
      <alignment horizontal="center"/>
    </xf>
    <xf numFmtId="2" fontId="3" fillId="0" borderId="0" xfId="0" applyNumberFormat="1" applyFont="1" applyProtection="1"/>
    <xf numFmtId="0" fontId="3" fillId="0" borderId="4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164" fontId="0" fillId="0" borderId="0" xfId="0" applyNumberFormat="1" applyProtection="1"/>
    <xf numFmtId="167" fontId="19" fillId="0" borderId="28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 textRotation="90" wrapText="1"/>
    </xf>
    <xf numFmtId="4" fontId="30" fillId="0" borderId="40" xfId="0" applyNumberFormat="1" applyFont="1" applyBorder="1" applyAlignment="1">
      <alignment horizontal="center" vertical="center" wrapText="1"/>
    </xf>
    <xf numFmtId="4" fontId="31" fillId="0" borderId="41" xfId="0" applyNumberFormat="1" applyFont="1" applyBorder="1" applyAlignment="1">
      <alignment horizontal="center" vertical="center" wrapText="1"/>
    </xf>
    <xf numFmtId="4" fontId="31" fillId="3" borderId="36" xfId="0" applyNumberFormat="1" applyFont="1" applyFill="1" applyBorder="1" applyAlignment="1">
      <alignment horizontal="center" vertical="center" wrapText="1"/>
    </xf>
    <xf numFmtId="0" fontId="26" fillId="0" borderId="41" xfId="0" applyFont="1" applyBorder="1"/>
    <xf numFmtId="3" fontId="31" fillId="0" borderId="41" xfId="0" applyNumberFormat="1" applyFont="1" applyBorder="1" applyAlignment="1">
      <alignment horizontal="center" vertical="center"/>
    </xf>
    <xf numFmtId="3" fontId="31" fillId="3" borderId="41" xfId="0" applyNumberFormat="1" applyFont="1" applyFill="1" applyBorder="1" applyAlignment="1">
      <alignment horizontal="center" vertical="center"/>
    </xf>
    <xf numFmtId="0" fontId="26" fillId="0" borderId="11" xfId="0" applyFont="1" applyBorder="1"/>
    <xf numFmtId="4" fontId="31" fillId="0" borderId="41" xfId="0" applyNumberFormat="1" applyFont="1" applyBorder="1" applyAlignment="1">
      <alignment horizontal="center" vertical="center"/>
    </xf>
    <xf numFmtId="4" fontId="31" fillId="3" borderId="41" xfId="0" applyNumberFormat="1" applyFont="1" applyFill="1" applyBorder="1" applyAlignment="1">
      <alignment horizontal="center" vertical="center"/>
    </xf>
    <xf numFmtId="167" fontId="19" fillId="0" borderId="6" xfId="0" applyNumberFormat="1" applyFont="1" applyBorder="1" applyAlignment="1">
      <alignment horizontal="center" vertical="center"/>
    </xf>
    <xf numFmtId="167" fontId="19" fillId="0" borderId="47" xfId="0" applyNumberFormat="1" applyFont="1" applyBorder="1" applyAlignment="1">
      <alignment horizontal="center" vertical="center"/>
    </xf>
    <xf numFmtId="4" fontId="21" fillId="0" borderId="0" xfId="0" applyNumberFormat="1" applyFont="1"/>
    <xf numFmtId="0" fontId="27" fillId="0" borderId="0" xfId="0" applyFont="1" applyBorder="1" applyAlignment="1" applyProtection="1">
      <alignment horizontal="right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66" fontId="33" fillId="0" borderId="17" xfId="0" applyNumberFormat="1" applyFont="1" applyBorder="1" applyAlignment="1">
      <alignment horizontal="center" vertical="center"/>
    </xf>
    <xf numFmtId="164" fontId="33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66" fontId="4" fillId="0" borderId="16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/>
    <xf numFmtId="165" fontId="4" fillId="0" borderId="18" xfId="0" applyNumberFormat="1" applyFont="1" applyBorder="1" applyAlignment="1" applyProtection="1">
      <alignment horizontal="center" vertical="center" wrapText="1"/>
      <protection locked="0"/>
    </xf>
    <xf numFmtId="169" fontId="4" fillId="0" borderId="38" xfId="0" applyNumberFormat="1" applyFont="1" applyBorder="1" applyAlignment="1" applyProtection="1">
      <alignment horizontal="center" vertical="center" wrapText="1"/>
      <protection locked="0"/>
    </xf>
    <xf numFmtId="2" fontId="3" fillId="2" borderId="49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41" xfId="0" applyNumberFormat="1" applyFont="1" applyBorder="1" applyAlignment="1">
      <alignment horizontal="center" vertical="center" wrapText="1"/>
    </xf>
    <xf numFmtId="0" fontId="35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164" fontId="4" fillId="0" borderId="26" xfId="0" applyNumberFormat="1" applyFont="1" applyBorder="1" applyAlignment="1" applyProtection="1">
      <alignment horizontal="center" vertical="center" wrapText="1"/>
      <protection locked="0"/>
    </xf>
    <xf numFmtId="164" fontId="4" fillId="0" borderId="28" xfId="0" applyNumberFormat="1" applyFont="1" applyBorder="1" applyAlignment="1" applyProtection="1">
      <alignment horizontal="center" vertical="center" wrapText="1"/>
      <protection locked="0"/>
    </xf>
    <xf numFmtId="166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166" fontId="33" fillId="0" borderId="26" xfId="0" applyNumberFormat="1" applyFont="1" applyBorder="1" applyAlignment="1">
      <alignment horizontal="center" vertical="center"/>
    </xf>
    <xf numFmtId="164" fontId="33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  <protection locked="0"/>
    </xf>
    <xf numFmtId="3" fontId="4" fillId="0" borderId="26" xfId="0" applyNumberFormat="1" applyFont="1" applyBorder="1" applyAlignment="1" applyProtection="1">
      <alignment horizontal="center" vertical="center" wrapText="1"/>
    </xf>
    <xf numFmtId="2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center" vertical="center" wrapText="1"/>
    </xf>
    <xf numFmtId="3" fontId="4" fillId="0" borderId="25" xfId="0" applyNumberFormat="1" applyFont="1" applyBorder="1" applyAlignment="1" applyProtection="1">
      <alignment horizontal="center" vertical="center" wrapText="1"/>
    </xf>
    <xf numFmtId="2" fontId="4" fillId="0" borderId="27" xfId="0" applyNumberFormat="1" applyFont="1" applyBorder="1" applyAlignment="1" applyProtection="1">
      <alignment horizontal="center" vertical="center" wrapText="1"/>
    </xf>
    <xf numFmtId="3" fontId="4" fillId="0" borderId="50" xfId="0" applyNumberFormat="1" applyFont="1" applyBorder="1" applyAlignment="1" applyProtection="1">
      <alignment horizontal="center" vertical="center" wrapText="1"/>
    </xf>
    <xf numFmtId="2" fontId="4" fillId="0" borderId="48" xfId="0" applyNumberFormat="1" applyFont="1" applyBorder="1" applyAlignment="1" applyProtection="1">
      <alignment horizontal="center" vertical="center" wrapText="1"/>
    </xf>
    <xf numFmtId="3" fontId="4" fillId="0" borderId="17" xfId="0" applyNumberFormat="1" applyFont="1" applyBorder="1" applyAlignment="1" applyProtection="1">
      <alignment horizontal="center" vertical="center" wrapText="1"/>
    </xf>
    <xf numFmtId="4" fontId="4" fillId="0" borderId="18" xfId="0" applyNumberFormat="1" applyFont="1" applyBorder="1" applyAlignment="1" applyProtection="1">
      <alignment horizontal="center" vertical="center" wrapText="1"/>
    </xf>
    <xf numFmtId="3" fontId="4" fillId="0" borderId="2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2" fontId="4" fillId="0" borderId="18" xfId="0" applyNumberFormat="1" applyFont="1" applyBorder="1" applyAlignment="1" applyProtection="1">
      <alignment horizontal="center" vertical="center" wrapText="1"/>
    </xf>
    <xf numFmtId="3" fontId="4" fillId="0" borderId="16" xfId="0" applyNumberFormat="1" applyFont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center" vertical="center" wrapText="1"/>
    </xf>
    <xf numFmtId="0" fontId="17" fillId="0" borderId="41" xfId="0" applyFont="1" applyBorder="1" applyAlignment="1">
      <alignment horizontal="center" vertical="center" textRotation="90"/>
    </xf>
    <xf numFmtId="2" fontId="1" fillId="0" borderId="35" xfId="0" applyNumberFormat="1" applyFont="1" applyBorder="1" applyAlignment="1">
      <alignment horizontal="center" vertical="center" textRotation="90" wrapText="1"/>
    </xf>
    <xf numFmtId="167" fontId="19" fillId="0" borderId="5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 wrapText="1"/>
    </xf>
    <xf numFmtId="167" fontId="19" fillId="0" borderId="49" xfId="0" applyNumberFormat="1" applyFont="1" applyBorder="1" applyAlignment="1">
      <alignment horizontal="center" vertical="center"/>
    </xf>
    <xf numFmtId="168" fontId="27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8" fontId="27" fillId="0" borderId="0" xfId="0" applyNumberFormat="1" applyFont="1" applyBorder="1" applyAlignment="1" applyProtection="1">
      <alignment horizont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 wrapText="1"/>
    </xf>
    <xf numFmtId="3" fontId="4" fillId="3" borderId="11" xfId="0" applyNumberFormat="1" applyFont="1" applyFill="1" applyBorder="1" applyAlignment="1" applyProtection="1">
      <alignment horizontal="center" vertical="center" wrapText="1"/>
    </xf>
    <xf numFmtId="2" fontId="4" fillId="3" borderId="56" xfId="0" applyNumberFormat="1" applyFont="1" applyFill="1" applyBorder="1" applyAlignment="1" applyProtection="1">
      <alignment horizontal="center" vertical="center" wrapText="1"/>
    </xf>
    <xf numFmtId="2" fontId="4" fillId="3" borderId="57" xfId="0" applyNumberFormat="1" applyFont="1" applyFill="1" applyBorder="1" applyAlignment="1" applyProtection="1">
      <alignment horizontal="center" vertical="center" wrapText="1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3" borderId="54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 vertical="center" textRotation="90" wrapText="1"/>
      <protection locked="0"/>
    </xf>
    <xf numFmtId="0" fontId="22" fillId="0" borderId="18" xfId="0" applyFont="1" applyBorder="1" applyAlignment="1" applyProtection="1">
      <alignment horizontal="center" vertical="center" textRotation="90" wrapText="1"/>
      <protection locked="0"/>
    </xf>
    <xf numFmtId="0" fontId="22" fillId="0" borderId="31" xfId="0" applyFont="1" applyBorder="1" applyAlignment="1" applyProtection="1">
      <alignment horizontal="center" vertical="center" textRotation="90" wrapText="1"/>
      <protection locked="0"/>
    </xf>
    <xf numFmtId="0" fontId="22" fillId="0" borderId="8" xfId="0" applyFont="1" applyBorder="1" applyAlignment="1" applyProtection="1">
      <alignment horizontal="right" vertical="center" textRotation="90" wrapText="1"/>
      <protection locked="0"/>
    </xf>
    <xf numFmtId="0" fontId="22" fillId="0" borderId="17" xfId="0" applyFont="1" applyBorder="1" applyAlignment="1" applyProtection="1">
      <alignment horizontal="right" vertical="center" textRotation="90" wrapText="1"/>
      <protection locked="0"/>
    </xf>
    <xf numFmtId="0" fontId="22" fillId="0" borderId="30" xfId="0" applyFont="1" applyBorder="1" applyAlignment="1" applyProtection="1">
      <alignment horizontal="right" vertical="center" textRotation="90" wrapText="1"/>
      <protection locked="0"/>
    </xf>
    <xf numFmtId="0" fontId="22" fillId="0" borderId="8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 applyProtection="1">
      <alignment horizontal="center" vertical="center" textRotation="90" wrapText="1"/>
      <protection locked="0"/>
    </xf>
    <xf numFmtId="0" fontId="22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53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54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52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5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37" xfId="0" applyFont="1" applyBorder="1" applyAlignment="1" applyProtection="1">
      <alignment horizontal="right" vertical="center" wrapText="1"/>
      <protection locked="0"/>
    </xf>
    <xf numFmtId="0" fontId="3" fillId="0" borderId="33" xfId="0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horizontal="right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1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40" xfId="0" applyFont="1" applyBorder="1" applyAlignment="1">
      <alignment horizontal="center" vertical="center" textRotation="90" wrapText="1"/>
    </xf>
    <xf numFmtId="0" fontId="17" fillId="0" borderId="43" xfId="0" applyFont="1" applyBorder="1" applyAlignment="1">
      <alignment horizontal="center" vertical="center" textRotation="90" wrapText="1"/>
    </xf>
    <xf numFmtId="0" fontId="22" fillId="3" borderId="35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4" fontId="22" fillId="4" borderId="35" xfId="0" applyNumberFormat="1" applyFont="1" applyFill="1" applyBorder="1" applyAlignment="1">
      <alignment horizontal="center" vertical="center" wrapText="1"/>
    </xf>
    <xf numFmtId="4" fontId="22" fillId="4" borderId="42" xfId="0" applyNumberFormat="1" applyFont="1" applyFill="1" applyBorder="1" applyAlignment="1">
      <alignment horizontal="center" vertical="center" wrapText="1"/>
    </xf>
    <xf numFmtId="4" fontId="22" fillId="4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tabSelected="1" zoomScale="80" zoomScaleNormal="80" zoomScaleSheetLayoutView="90" workbookViewId="0">
      <selection activeCell="Z19" sqref="Z19"/>
    </sheetView>
  </sheetViews>
  <sheetFormatPr defaultColWidth="9.140625" defaultRowHeight="15" x14ac:dyDescent="0.25"/>
  <cols>
    <col min="1" max="1" width="4.85546875" style="3" customWidth="1"/>
    <col min="2" max="2" width="8.5703125" style="3" customWidth="1"/>
    <col min="3" max="3" width="8" style="3" customWidth="1"/>
    <col min="4" max="4" width="8.42578125" style="3" customWidth="1"/>
    <col min="5" max="6" width="7.5703125" style="3" customWidth="1"/>
    <col min="7" max="8" width="7.42578125" style="3" customWidth="1"/>
    <col min="9" max="9" width="7.28515625" style="3" customWidth="1"/>
    <col min="10" max="10" width="7" style="3" customWidth="1"/>
    <col min="11" max="11" width="7.7109375" style="3" customWidth="1"/>
    <col min="12" max="13" width="7.5703125" style="3" customWidth="1"/>
    <col min="14" max="14" width="7.85546875" style="3" customWidth="1"/>
    <col min="15" max="15" width="6.85546875" style="3" customWidth="1"/>
    <col min="16" max="16" width="8.42578125" style="3" customWidth="1"/>
    <col min="17" max="17" width="7.42578125" style="3" customWidth="1"/>
    <col min="18" max="18" width="6.140625" style="3" customWidth="1"/>
    <col min="19" max="19" width="7.42578125" style="3" customWidth="1"/>
    <col min="20" max="20" width="6.140625" style="3" customWidth="1"/>
    <col min="21" max="21" width="7.7109375" style="3" customWidth="1"/>
    <col min="22" max="23" width="6.140625" style="3" customWidth="1"/>
    <col min="24" max="24" width="6" style="3" customWidth="1"/>
    <col min="25" max="25" width="5.7109375" style="3" customWidth="1"/>
    <col min="26" max="27" width="9.140625" style="3" customWidth="1"/>
    <col min="28" max="28" width="6.140625" style="3" customWidth="1"/>
    <col min="29" max="29" width="10.28515625" style="3" bestFit="1" customWidth="1"/>
    <col min="30" max="30" width="7.5703125" style="3" bestFit="1" customWidth="1"/>
    <col min="31" max="31" width="9.5703125" style="3" bestFit="1" customWidth="1"/>
    <col min="32" max="32" width="7.5703125" style="3" bestFit="1" customWidth="1"/>
    <col min="33" max="33" width="10.28515625" style="3" bestFit="1" customWidth="1"/>
    <col min="34" max="16384" width="9.140625" style="3"/>
  </cols>
  <sheetData>
    <row r="1" spans="1:33" x14ac:dyDescent="0.25">
      <c r="A1" s="1" t="s">
        <v>0</v>
      </c>
      <c r="B1" s="2"/>
      <c r="C1" s="2"/>
      <c r="D1" s="2"/>
      <c r="M1" s="79" t="s">
        <v>87</v>
      </c>
      <c r="X1" s="2"/>
      <c r="AB1" s="2"/>
      <c r="AC1" s="2"/>
    </row>
    <row r="2" spans="1:33" x14ac:dyDescent="0.25">
      <c r="A2" s="1" t="s">
        <v>38</v>
      </c>
      <c r="B2" s="2"/>
      <c r="C2" s="4"/>
      <c r="D2" s="2"/>
      <c r="F2" s="2"/>
      <c r="G2" s="2"/>
      <c r="H2" s="2"/>
      <c r="I2" s="2"/>
      <c r="J2" s="2"/>
      <c r="K2" s="148" t="s">
        <v>94</v>
      </c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7"/>
      <c r="AB2" s="16"/>
    </row>
    <row r="3" spans="1:33" ht="20.25" customHeight="1" x14ac:dyDescent="0.25">
      <c r="A3" s="1" t="s">
        <v>39</v>
      </c>
      <c r="B3" s="6"/>
      <c r="C3" s="5"/>
      <c r="D3" s="6"/>
      <c r="E3" s="6"/>
      <c r="F3" s="2"/>
      <c r="G3" s="2"/>
      <c r="H3" s="2"/>
      <c r="I3" s="2"/>
      <c r="J3" s="148" t="s">
        <v>82</v>
      </c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2"/>
      <c r="AA3" s="19"/>
      <c r="AB3" s="16"/>
    </row>
    <row r="4" spans="1:33" x14ac:dyDescent="0.25">
      <c r="A4" s="7" t="s">
        <v>1</v>
      </c>
      <c r="G4" s="2"/>
      <c r="H4" s="2"/>
      <c r="I4" s="2"/>
      <c r="J4" s="148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8"/>
      <c r="AA4" s="16"/>
      <c r="AB4" s="16"/>
    </row>
    <row r="5" spans="1:33" ht="21" customHeight="1" x14ac:dyDescent="0.25">
      <c r="A5" s="7" t="s">
        <v>37</v>
      </c>
      <c r="F5" s="2"/>
      <c r="G5" s="2"/>
      <c r="H5" s="2"/>
      <c r="K5" s="102"/>
      <c r="L5" s="102"/>
      <c r="M5" s="102"/>
      <c r="N5" s="102"/>
      <c r="O5" s="102" t="s">
        <v>93</v>
      </c>
      <c r="P5" s="78"/>
      <c r="Q5" s="78"/>
      <c r="R5" s="78"/>
      <c r="S5" s="78"/>
      <c r="T5" s="101" t="s">
        <v>83</v>
      </c>
      <c r="U5" s="150">
        <v>42856</v>
      </c>
      <c r="V5" s="150"/>
      <c r="W5" s="150"/>
      <c r="X5" s="77" t="s">
        <v>84</v>
      </c>
      <c r="Y5" s="147">
        <v>42886</v>
      </c>
      <c r="Z5" s="147"/>
    </row>
    <row r="6" spans="1:33" ht="5.25" customHeight="1" thickBot="1" x14ac:dyDescent="0.3"/>
    <row r="7" spans="1:33" ht="26.25" customHeight="1" thickBot="1" x14ac:dyDescent="0.3">
      <c r="A7" s="194" t="s">
        <v>2</v>
      </c>
      <c r="B7" s="168" t="s">
        <v>3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3"/>
      <c r="N7" s="168" t="s">
        <v>4</v>
      </c>
      <c r="O7" s="169"/>
      <c r="P7" s="169"/>
      <c r="Q7" s="169"/>
      <c r="R7" s="169"/>
      <c r="S7" s="169"/>
      <c r="T7" s="169"/>
      <c r="U7" s="169"/>
      <c r="V7" s="169"/>
      <c r="W7" s="170"/>
      <c r="X7" s="171" t="s">
        <v>5</v>
      </c>
      <c r="Y7" s="162" t="s">
        <v>6</v>
      </c>
      <c r="Z7" s="165" t="s">
        <v>90</v>
      </c>
      <c r="AA7" s="165" t="s">
        <v>91</v>
      </c>
      <c r="AB7" s="159" t="s">
        <v>92</v>
      </c>
    </row>
    <row r="8" spans="1:33" ht="16.5" customHeight="1" thickBot="1" x14ac:dyDescent="0.3">
      <c r="A8" s="195"/>
      <c r="B8" s="204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6"/>
      <c r="N8" s="197" t="s">
        <v>7</v>
      </c>
      <c r="O8" s="8" t="s">
        <v>8</v>
      </c>
      <c r="P8" s="8"/>
      <c r="Q8" s="8"/>
      <c r="R8" s="8"/>
      <c r="S8" s="8"/>
      <c r="T8" s="8"/>
      <c r="U8" s="8"/>
      <c r="V8" s="8" t="s">
        <v>9</v>
      </c>
      <c r="W8" s="9"/>
      <c r="X8" s="172"/>
      <c r="Y8" s="163"/>
      <c r="Z8" s="166"/>
      <c r="AA8" s="166"/>
      <c r="AB8" s="160"/>
    </row>
    <row r="9" spans="1:33" ht="15" customHeight="1" x14ac:dyDescent="0.25">
      <c r="A9" s="195"/>
      <c r="B9" s="178" t="s">
        <v>10</v>
      </c>
      <c r="C9" s="174" t="s">
        <v>11</v>
      </c>
      <c r="D9" s="174" t="s">
        <v>12</v>
      </c>
      <c r="E9" s="174" t="s">
        <v>13</v>
      </c>
      <c r="F9" s="174" t="s">
        <v>14</v>
      </c>
      <c r="G9" s="174" t="s">
        <v>15</v>
      </c>
      <c r="H9" s="174" t="s">
        <v>16</v>
      </c>
      <c r="I9" s="174" t="s">
        <v>17</v>
      </c>
      <c r="J9" s="174" t="s">
        <v>18</v>
      </c>
      <c r="K9" s="174" t="s">
        <v>19</v>
      </c>
      <c r="L9" s="174" t="s">
        <v>20</v>
      </c>
      <c r="M9" s="176" t="s">
        <v>21</v>
      </c>
      <c r="N9" s="198"/>
      <c r="O9" s="184" t="s">
        <v>22</v>
      </c>
      <c r="P9" s="186" t="s">
        <v>23</v>
      </c>
      <c r="Q9" s="200" t="s">
        <v>24</v>
      </c>
      <c r="R9" s="178" t="s">
        <v>25</v>
      </c>
      <c r="S9" s="174" t="s">
        <v>26</v>
      </c>
      <c r="T9" s="176" t="s">
        <v>27</v>
      </c>
      <c r="U9" s="182" t="s">
        <v>28</v>
      </c>
      <c r="V9" s="174" t="s">
        <v>29</v>
      </c>
      <c r="W9" s="176" t="s">
        <v>30</v>
      </c>
      <c r="X9" s="172"/>
      <c r="Y9" s="163"/>
      <c r="Z9" s="166"/>
      <c r="AA9" s="166"/>
      <c r="AB9" s="160"/>
    </row>
    <row r="10" spans="1:33" ht="92.25" customHeight="1" thickBot="1" x14ac:dyDescent="0.3">
      <c r="A10" s="196"/>
      <c r="B10" s="179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7"/>
      <c r="N10" s="199"/>
      <c r="O10" s="185"/>
      <c r="P10" s="187"/>
      <c r="Q10" s="201"/>
      <c r="R10" s="179"/>
      <c r="S10" s="175"/>
      <c r="T10" s="177"/>
      <c r="U10" s="183"/>
      <c r="V10" s="175"/>
      <c r="W10" s="177"/>
      <c r="X10" s="173"/>
      <c r="Y10" s="164"/>
      <c r="Z10" s="167"/>
      <c r="AA10" s="167"/>
      <c r="AB10" s="161"/>
    </row>
    <row r="11" spans="1:33" ht="15" customHeight="1" x14ac:dyDescent="0.25">
      <c r="A11" s="120">
        <v>1</v>
      </c>
      <c r="B11" s="121">
        <v>95.290700000000001</v>
      </c>
      <c r="C11" s="121">
        <v>2.6898</v>
      </c>
      <c r="D11" s="121">
        <v>0.85289999999999999</v>
      </c>
      <c r="E11" s="121">
        <v>0.13700000000000001</v>
      </c>
      <c r="F11" s="121">
        <v>0.1245</v>
      </c>
      <c r="G11" s="121">
        <v>0</v>
      </c>
      <c r="H11" s="121">
        <v>2.64E-2</v>
      </c>
      <c r="I11" s="121">
        <v>1.8100000000000002E-2</v>
      </c>
      <c r="J11" s="121">
        <v>1.4E-2</v>
      </c>
      <c r="K11" s="121"/>
      <c r="L11" s="121">
        <v>0.623</v>
      </c>
      <c r="M11" s="121">
        <v>0.22370000000000001</v>
      </c>
      <c r="N11" s="122">
        <v>0.70569999999999999</v>
      </c>
      <c r="O11" s="128">
        <v>8252</v>
      </c>
      <c r="P11" s="129">
        <v>34.56</v>
      </c>
      <c r="Q11" s="130">
        <f>P11/3.6</f>
        <v>9.6</v>
      </c>
      <c r="R11" s="131">
        <f t="shared" ref="R11:R41" si="0">S11*238.8459</f>
        <v>9145.4095109999998</v>
      </c>
      <c r="S11" s="129">
        <v>38.29</v>
      </c>
      <c r="T11" s="132">
        <f t="shared" ref="T11:T41" si="1">S11/3.6</f>
        <v>10.636111111111111</v>
      </c>
      <c r="U11" s="133">
        <f t="shared" ref="U11:U41" si="2">V11*238.8459</f>
        <v>11947.071918000001</v>
      </c>
      <c r="V11" s="145">
        <v>50.02</v>
      </c>
      <c r="W11" s="132">
        <f t="shared" ref="W11:W41" si="3">V11/3.6</f>
        <v>13.894444444444446</v>
      </c>
      <c r="X11" s="123">
        <v>-24.6</v>
      </c>
      <c r="Y11" s="124"/>
      <c r="Z11" s="125"/>
      <c r="AA11" s="126"/>
      <c r="AB11" s="127"/>
      <c r="AC11" s="10">
        <f>SUM(B11:M11)+$K$42+$N$42</f>
        <v>100.0001</v>
      </c>
      <c r="AD11" s="11" t="str">
        <f>IF(AC11=100,"ОК"," ")</f>
        <v xml:space="preserve"> </v>
      </c>
      <c r="AE11" s="86"/>
      <c r="AF11" s="12"/>
      <c r="AG11" s="12"/>
    </row>
    <row r="12" spans="1:33" x14ac:dyDescent="0.25">
      <c r="A12" s="103">
        <v>2</v>
      </c>
      <c r="B12" s="121">
        <v>95.202200000000005</v>
      </c>
      <c r="C12" s="121">
        <v>2.7422</v>
      </c>
      <c r="D12" s="121">
        <v>0.87290000000000001</v>
      </c>
      <c r="E12" s="121">
        <v>0.14030000000000001</v>
      </c>
      <c r="F12" s="121">
        <v>0.1275</v>
      </c>
      <c r="G12" s="121">
        <v>0</v>
      </c>
      <c r="H12" s="121">
        <v>2.75E-2</v>
      </c>
      <c r="I12" s="121">
        <v>1.9E-2</v>
      </c>
      <c r="J12" s="121">
        <v>1.4800000000000001E-2</v>
      </c>
      <c r="K12" s="121"/>
      <c r="L12" s="121">
        <v>0.62280000000000002</v>
      </c>
      <c r="M12" s="121">
        <v>0.23080000000000001</v>
      </c>
      <c r="N12" s="122">
        <v>0.70650000000000002</v>
      </c>
      <c r="O12" s="128">
        <v>8252</v>
      </c>
      <c r="P12" s="129">
        <v>34.590000000000003</v>
      </c>
      <c r="Q12" s="130">
        <f>P12/3.6</f>
        <v>9.6083333333333343</v>
      </c>
      <c r="R12" s="131">
        <f t="shared" ref="R12" si="4">S12*238.8459</f>
        <v>9152.5748879999992</v>
      </c>
      <c r="S12" s="129">
        <v>38.32</v>
      </c>
      <c r="T12" s="132">
        <f t="shared" ref="T12" si="5">S12/3.6</f>
        <v>10.644444444444444</v>
      </c>
      <c r="U12" s="133">
        <f t="shared" ref="U12" si="6">V12*238.8459</f>
        <v>11951.848835999999</v>
      </c>
      <c r="V12" s="134">
        <v>50.04</v>
      </c>
      <c r="W12" s="132">
        <f t="shared" ref="W12" si="7">V12/3.6</f>
        <v>13.899999999999999</v>
      </c>
      <c r="X12" s="123">
        <v>-24.9</v>
      </c>
      <c r="Y12" s="106"/>
      <c r="Z12" s="107"/>
      <c r="AA12" s="108"/>
      <c r="AB12" s="109"/>
      <c r="AC12" s="10">
        <f t="shared" ref="AC12:AC41" si="8">SUM(B12:M12)+$K$42+$N$42</f>
        <v>100</v>
      </c>
      <c r="AD12" s="11" t="str">
        <f t="shared" ref="AD12:AD37" si="9">IF(AC12=100,"ОК"," ")</f>
        <v>ОК</v>
      </c>
      <c r="AE12" s="86"/>
      <c r="AF12" s="12"/>
      <c r="AG12" s="12"/>
    </row>
    <row r="13" spans="1:33" x14ac:dyDescent="0.25">
      <c r="A13" s="103">
        <v>3</v>
      </c>
      <c r="B13" s="104">
        <v>95.276300000000006</v>
      </c>
      <c r="C13" s="104">
        <v>2.6949999999999998</v>
      </c>
      <c r="D13" s="104">
        <v>0.85519999999999996</v>
      </c>
      <c r="E13" s="104">
        <v>0.13800000000000001</v>
      </c>
      <c r="F13" s="104">
        <v>0.1255</v>
      </c>
      <c r="G13" s="104">
        <v>0</v>
      </c>
      <c r="H13" s="104">
        <v>2.7199999999999998E-2</v>
      </c>
      <c r="I13" s="104">
        <v>1.89E-2</v>
      </c>
      <c r="J13" s="104">
        <v>1.46E-2</v>
      </c>
      <c r="K13" s="104"/>
      <c r="L13" s="104">
        <v>0.62660000000000005</v>
      </c>
      <c r="M13" s="104">
        <v>0.2228</v>
      </c>
      <c r="N13" s="105">
        <v>0.70589999999999997</v>
      </c>
      <c r="O13" s="135">
        <f t="shared" ref="O13:O41" si="10">P13*238.8459</f>
        <v>8254.5143040000003</v>
      </c>
      <c r="P13" s="141">
        <v>34.56</v>
      </c>
      <c r="Q13" s="136">
        <f t="shared" ref="Q13:Q41" si="11">P13/3.6</f>
        <v>9.6</v>
      </c>
      <c r="R13" s="137">
        <f t="shared" si="0"/>
        <v>9147.7979699999996</v>
      </c>
      <c r="S13" s="138">
        <v>38.299999999999997</v>
      </c>
      <c r="T13" s="139">
        <f t="shared" si="1"/>
        <v>10.638888888888888</v>
      </c>
      <c r="U13" s="140">
        <f t="shared" si="2"/>
        <v>11949.460376999999</v>
      </c>
      <c r="V13" s="141">
        <v>50.03</v>
      </c>
      <c r="W13" s="139">
        <f t="shared" si="3"/>
        <v>13.897222222222222</v>
      </c>
      <c r="X13" s="110">
        <v>-24.3</v>
      </c>
      <c r="Y13" s="111">
        <v>-21.2</v>
      </c>
      <c r="Z13" s="107"/>
      <c r="AA13" s="108"/>
      <c r="AB13" s="109"/>
      <c r="AC13" s="10">
        <f t="shared" si="8"/>
        <v>100.0001</v>
      </c>
      <c r="AD13" s="11" t="str">
        <f t="shared" si="9"/>
        <v xml:space="preserve"> </v>
      </c>
      <c r="AE13" s="86"/>
      <c r="AF13" s="12"/>
      <c r="AG13" s="12"/>
    </row>
    <row r="14" spans="1:33" x14ac:dyDescent="0.25">
      <c r="A14" s="103">
        <v>4</v>
      </c>
      <c r="B14" s="104">
        <v>95.348799999999997</v>
      </c>
      <c r="C14" s="104">
        <v>2.6501000000000001</v>
      </c>
      <c r="D14" s="104">
        <v>0.83660000000000001</v>
      </c>
      <c r="E14" s="104">
        <v>0.13450000000000001</v>
      </c>
      <c r="F14" s="104">
        <v>0.12230000000000001</v>
      </c>
      <c r="G14" s="104">
        <v>0</v>
      </c>
      <c r="H14" s="104">
        <v>2.5899999999999999E-2</v>
      </c>
      <c r="I14" s="104">
        <v>1.77E-2</v>
      </c>
      <c r="J14" s="104">
        <v>1.37E-2</v>
      </c>
      <c r="K14" s="104">
        <v>8.5000000000000006E-3</v>
      </c>
      <c r="L14" s="104">
        <v>0.62539999999999996</v>
      </c>
      <c r="M14" s="104">
        <v>0.21659999999999999</v>
      </c>
      <c r="N14" s="105">
        <v>0.70509999999999995</v>
      </c>
      <c r="O14" s="135">
        <f t="shared" si="10"/>
        <v>8247.3489270000009</v>
      </c>
      <c r="P14" s="141">
        <v>34.53</v>
      </c>
      <c r="Q14" s="136">
        <f t="shared" si="11"/>
        <v>9.5916666666666668</v>
      </c>
      <c r="R14" s="137">
        <f t="shared" si="0"/>
        <v>9138.2441339999987</v>
      </c>
      <c r="S14" s="138">
        <v>38.26</v>
      </c>
      <c r="T14" s="139">
        <f t="shared" si="1"/>
        <v>10.627777777777776</v>
      </c>
      <c r="U14" s="140">
        <f t="shared" si="2"/>
        <v>11944.683459</v>
      </c>
      <c r="V14" s="141">
        <v>50.01</v>
      </c>
      <c r="W14" s="139">
        <f t="shared" si="3"/>
        <v>13.891666666666666</v>
      </c>
      <c r="X14" s="110">
        <v>-24.6</v>
      </c>
      <c r="Y14" s="106"/>
      <c r="Z14" s="112" t="s">
        <v>97</v>
      </c>
      <c r="AA14" s="112" t="s">
        <v>96</v>
      </c>
      <c r="AB14" s="109"/>
      <c r="AC14" s="10">
        <f t="shared" si="8"/>
        <v>100.00009999999999</v>
      </c>
      <c r="AD14" s="11" t="str">
        <f t="shared" si="9"/>
        <v xml:space="preserve"> </v>
      </c>
      <c r="AE14" s="86"/>
      <c r="AF14" s="12"/>
      <c r="AG14" s="12"/>
    </row>
    <row r="15" spans="1:33" x14ac:dyDescent="0.25">
      <c r="A15" s="103">
        <v>5</v>
      </c>
      <c r="B15" s="104">
        <v>95.389799999999994</v>
      </c>
      <c r="C15" s="104">
        <v>2.6307999999999998</v>
      </c>
      <c r="D15" s="104">
        <v>0.8276</v>
      </c>
      <c r="E15" s="104">
        <v>0.1328</v>
      </c>
      <c r="F15" s="104">
        <v>0.1198</v>
      </c>
      <c r="G15" s="104">
        <v>0</v>
      </c>
      <c r="H15" s="104">
        <v>2.52E-2</v>
      </c>
      <c r="I15" s="104">
        <v>1.72E-2</v>
      </c>
      <c r="J15" s="104">
        <v>1.29E-2</v>
      </c>
      <c r="K15" s="104"/>
      <c r="L15" s="104">
        <v>0.62849999999999995</v>
      </c>
      <c r="M15" s="104">
        <v>0.2157</v>
      </c>
      <c r="N15" s="105">
        <v>0.70469999999999999</v>
      </c>
      <c r="O15" s="135">
        <f t="shared" si="10"/>
        <v>8244.9604680000011</v>
      </c>
      <c r="P15" s="141">
        <v>34.520000000000003</v>
      </c>
      <c r="Q15" s="136">
        <f t="shared" si="11"/>
        <v>9.5888888888888903</v>
      </c>
      <c r="R15" s="137">
        <f t="shared" si="0"/>
        <v>9135.8556750000007</v>
      </c>
      <c r="S15" s="138">
        <v>38.25</v>
      </c>
      <c r="T15" s="139">
        <f t="shared" si="1"/>
        <v>10.625</v>
      </c>
      <c r="U15" s="140">
        <f t="shared" si="2"/>
        <v>11942.295</v>
      </c>
      <c r="V15" s="141">
        <v>50</v>
      </c>
      <c r="W15" s="139">
        <f t="shared" si="3"/>
        <v>13.888888888888889</v>
      </c>
      <c r="X15" s="110">
        <v>-24.7</v>
      </c>
      <c r="Y15" s="106"/>
      <c r="Z15" s="108"/>
      <c r="AA15" s="108"/>
      <c r="AB15" s="114">
        <v>0</v>
      </c>
      <c r="AC15" s="10">
        <f t="shared" si="8"/>
        <v>100.0003</v>
      </c>
      <c r="AD15" s="11" t="str">
        <f t="shared" si="9"/>
        <v xml:space="preserve"> </v>
      </c>
      <c r="AE15" s="86"/>
      <c r="AF15" s="12"/>
      <c r="AG15" s="12"/>
    </row>
    <row r="16" spans="1:33" x14ac:dyDescent="0.25">
      <c r="A16" s="103">
        <v>6</v>
      </c>
      <c r="B16" s="104">
        <v>95.416300000000007</v>
      </c>
      <c r="C16" s="104">
        <v>2.6154999999999999</v>
      </c>
      <c r="D16" s="104">
        <v>0.82379999999999998</v>
      </c>
      <c r="E16" s="104">
        <v>0.1321</v>
      </c>
      <c r="F16" s="104">
        <v>0.1193</v>
      </c>
      <c r="G16" s="104">
        <v>0</v>
      </c>
      <c r="H16" s="104">
        <v>2.5000000000000001E-2</v>
      </c>
      <c r="I16" s="104">
        <v>1.72E-2</v>
      </c>
      <c r="J16" s="104">
        <v>1.29E-2</v>
      </c>
      <c r="K16" s="104"/>
      <c r="L16" s="104">
        <v>0.626</v>
      </c>
      <c r="M16" s="104">
        <v>0.21190000000000001</v>
      </c>
      <c r="N16" s="105">
        <v>0.70450000000000002</v>
      </c>
      <c r="O16" s="135">
        <f t="shared" si="10"/>
        <v>8233.0181730000004</v>
      </c>
      <c r="P16" s="141">
        <v>34.47</v>
      </c>
      <c r="Q16" s="136">
        <f t="shared" si="11"/>
        <v>9.5749999999999993</v>
      </c>
      <c r="R16" s="137">
        <f t="shared" si="0"/>
        <v>9123.91338</v>
      </c>
      <c r="S16" s="141">
        <v>38.200000000000003</v>
      </c>
      <c r="T16" s="139">
        <f t="shared" si="1"/>
        <v>10.611111111111112</v>
      </c>
      <c r="U16" s="140">
        <f t="shared" si="2"/>
        <v>11942.295</v>
      </c>
      <c r="V16" s="141">
        <v>50</v>
      </c>
      <c r="W16" s="139">
        <f t="shared" si="3"/>
        <v>13.888888888888889</v>
      </c>
      <c r="X16" s="110">
        <v>-25.2</v>
      </c>
      <c r="Y16" s="106"/>
      <c r="Z16" s="107"/>
      <c r="AA16" s="108"/>
      <c r="AB16" s="109"/>
      <c r="AC16" s="10">
        <f t="shared" si="8"/>
        <v>100.00000000000001</v>
      </c>
      <c r="AD16" s="11" t="str">
        <f t="shared" si="9"/>
        <v>ОК</v>
      </c>
      <c r="AE16" s="86"/>
      <c r="AF16" s="12"/>
      <c r="AG16" s="12"/>
    </row>
    <row r="17" spans="1:33" x14ac:dyDescent="0.25">
      <c r="A17" s="103">
        <v>7</v>
      </c>
      <c r="B17" s="104">
        <v>95.411799999999999</v>
      </c>
      <c r="C17" s="104">
        <v>2.6158999999999999</v>
      </c>
      <c r="D17" s="104">
        <v>0.82579999999999998</v>
      </c>
      <c r="E17" s="104">
        <v>0.13220000000000001</v>
      </c>
      <c r="F17" s="104">
        <v>0.1193</v>
      </c>
      <c r="G17" s="104">
        <v>0</v>
      </c>
      <c r="H17" s="104">
        <v>2.5499999999999998E-2</v>
      </c>
      <c r="I17" s="104">
        <v>1.7399999999999999E-2</v>
      </c>
      <c r="J17" s="104">
        <v>1.32E-2</v>
      </c>
      <c r="K17" s="104"/>
      <c r="L17" s="104">
        <v>0.62860000000000005</v>
      </c>
      <c r="M17" s="104">
        <v>0.21029999999999999</v>
      </c>
      <c r="N17" s="105">
        <v>0.7046</v>
      </c>
      <c r="O17" s="135">
        <f t="shared" si="10"/>
        <v>8235.4066320000002</v>
      </c>
      <c r="P17" s="141">
        <v>34.479999999999997</v>
      </c>
      <c r="Q17" s="136">
        <f t="shared" si="11"/>
        <v>9.5777777777777775</v>
      </c>
      <c r="R17" s="137">
        <f t="shared" si="0"/>
        <v>9126.3018389999997</v>
      </c>
      <c r="S17" s="138">
        <v>38.21</v>
      </c>
      <c r="T17" s="139">
        <f t="shared" si="1"/>
        <v>10.613888888888889</v>
      </c>
      <c r="U17" s="140">
        <f t="shared" si="2"/>
        <v>11942.295</v>
      </c>
      <c r="V17" s="141">
        <v>50</v>
      </c>
      <c r="W17" s="139">
        <f t="shared" si="3"/>
        <v>13.888888888888889</v>
      </c>
      <c r="X17" s="110">
        <v>-25.3</v>
      </c>
      <c r="Y17" s="106"/>
      <c r="Z17" s="107"/>
      <c r="AA17" s="108"/>
      <c r="AB17" s="109"/>
      <c r="AC17" s="10">
        <f t="shared" si="8"/>
        <v>99.999999999999986</v>
      </c>
      <c r="AD17" s="11" t="str">
        <f t="shared" si="9"/>
        <v>ОК</v>
      </c>
      <c r="AE17" s="86"/>
      <c r="AF17" s="12"/>
      <c r="AG17" s="12"/>
    </row>
    <row r="18" spans="1:33" x14ac:dyDescent="0.25">
      <c r="A18" s="103">
        <v>8</v>
      </c>
      <c r="B18" s="104">
        <v>95.403599999999997</v>
      </c>
      <c r="C18" s="104">
        <v>2.6246</v>
      </c>
      <c r="D18" s="104">
        <v>0.82689999999999997</v>
      </c>
      <c r="E18" s="104">
        <v>0.13220000000000001</v>
      </c>
      <c r="F18" s="104">
        <v>0.1196</v>
      </c>
      <c r="G18" s="104">
        <v>0</v>
      </c>
      <c r="H18" s="104">
        <v>2.53E-2</v>
      </c>
      <c r="I18" s="104">
        <v>1.7600000000000001E-2</v>
      </c>
      <c r="J18" s="104">
        <v>1.35E-2</v>
      </c>
      <c r="K18" s="104"/>
      <c r="L18" s="104">
        <v>0.62419999999999998</v>
      </c>
      <c r="M18" s="104">
        <v>0.21260000000000001</v>
      </c>
      <c r="N18" s="105">
        <v>0.70469999999999999</v>
      </c>
      <c r="O18" s="135">
        <f t="shared" si="10"/>
        <v>8244.9604680000011</v>
      </c>
      <c r="P18" s="141">
        <v>34.520000000000003</v>
      </c>
      <c r="Q18" s="136">
        <f t="shared" si="11"/>
        <v>9.5888888888888903</v>
      </c>
      <c r="R18" s="137">
        <f t="shared" si="0"/>
        <v>9135.8556750000007</v>
      </c>
      <c r="S18" s="138">
        <v>38.25</v>
      </c>
      <c r="T18" s="139">
        <f t="shared" si="1"/>
        <v>10.625</v>
      </c>
      <c r="U18" s="140">
        <f t="shared" si="2"/>
        <v>11944.683459</v>
      </c>
      <c r="V18" s="141">
        <v>50.01</v>
      </c>
      <c r="W18" s="139">
        <f t="shared" si="3"/>
        <v>13.891666666666666</v>
      </c>
      <c r="X18" s="110">
        <v>-25.5</v>
      </c>
      <c r="Y18" s="106"/>
      <c r="Z18" s="108"/>
      <c r="AA18" s="108"/>
      <c r="AB18" s="109"/>
      <c r="AC18" s="10">
        <f t="shared" si="8"/>
        <v>100.00009999999999</v>
      </c>
      <c r="AD18" s="11"/>
      <c r="AE18" s="86"/>
      <c r="AF18" s="12"/>
      <c r="AG18" s="12"/>
    </row>
    <row r="19" spans="1:33" x14ac:dyDescent="0.25">
      <c r="A19" s="103">
        <v>9</v>
      </c>
      <c r="B19" s="104">
        <v>95.424499999999995</v>
      </c>
      <c r="C19" s="104">
        <v>2.6084000000000001</v>
      </c>
      <c r="D19" s="104">
        <v>0.82330000000000003</v>
      </c>
      <c r="E19" s="104">
        <v>0.13239999999999999</v>
      </c>
      <c r="F19" s="104">
        <v>0.11990000000000001</v>
      </c>
      <c r="G19" s="104">
        <v>0</v>
      </c>
      <c r="H19" s="104">
        <v>2.5499999999999998E-2</v>
      </c>
      <c r="I19" s="104">
        <v>1.77E-2</v>
      </c>
      <c r="J19" s="104">
        <v>1.43E-2</v>
      </c>
      <c r="K19" s="104"/>
      <c r="L19" s="104">
        <v>0.62</v>
      </c>
      <c r="M19" s="104">
        <v>0.2142</v>
      </c>
      <c r="N19" s="105">
        <v>0.7046</v>
      </c>
      <c r="O19" s="135">
        <f t="shared" si="10"/>
        <v>8244.9604680000011</v>
      </c>
      <c r="P19" s="141">
        <v>34.520000000000003</v>
      </c>
      <c r="Q19" s="136">
        <f t="shared" si="11"/>
        <v>9.5888888888888903</v>
      </c>
      <c r="R19" s="137">
        <f t="shared" si="0"/>
        <v>9135.8556750000007</v>
      </c>
      <c r="S19" s="138">
        <v>38.25</v>
      </c>
      <c r="T19" s="139">
        <f t="shared" si="1"/>
        <v>10.625</v>
      </c>
      <c r="U19" s="140">
        <f t="shared" si="2"/>
        <v>11944.683459</v>
      </c>
      <c r="V19" s="141">
        <v>50.01</v>
      </c>
      <c r="W19" s="139">
        <f t="shared" si="3"/>
        <v>13.891666666666666</v>
      </c>
      <c r="X19" s="110">
        <v>-26</v>
      </c>
      <c r="Y19" s="111"/>
      <c r="Z19" s="107"/>
      <c r="AA19" s="108"/>
      <c r="AB19" s="109"/>
      <c r="AC19" s="10">
        <f t="shared" si="8"/>
        <v>100.00020000000002</v>
      </c>
      <c r="AD19" s="11" t="str">
        <f t="shared" si="9"/>
        <v xml:space="preserve"> </v>
      </c>
      <c r="AE19" s="86"/>
      <c r="AF19" s="12"/>
      <c r="AG19" s="12"/>
    </row>
    <row r="20" spans="1:33" x14ac:dyDescent="0.25">
      <c r="A20" s="103">
        <v>10</v>
      </c>
      <c r="B20" s="104">
        <v>95.484800000000007</v>
      </c>
      <c r="C20" s="104">
        <v>2.5724</v>
      </c>
      <c r="D20" s="104">
        <v>0.8095</v>
      </c>
      <c r="E20" s="104">
        <v>0.12909999999999999</v>
      </c>
      <c r="F20" s="104">
        <v>0.1168</v>
      </c>
      <c r="G20" s="104">
        <v>0</v>
      </c>
      <c r="H20" s="104">
        <v>2.47E-2</v>
      </c>
      <c r="I20" s="104">
        <v>1.7100000000000001E-2</v>
      </c>
      <c r="J20" s="104">
        <v>1.3599999999999999E-2</v>
      </c>
      <c r="K20" s="104"/>
      <c r="L20" s="104">
        <v>0.62290000000000001</v>
      </c>
      <c r="M20" s="104">
        <v>0.2092</v>
      </c>
      <c r="N20" s="105">
        <v>0.70399999999999996</v>
      </c>
      <c r="O20" s="135">
        <f t="shared" si="10"/>
        <v>8237.795091</v>
      </c>
      <c r="P20" s="141">
        <v>34.49</v>
      </c>
      <c r="Q20" s="136">
        <f t="shared" si="11"/>
        <v>9.5805555555555557</v>
      </c>
      <c r="R20" s="137">
        <f t="shared" si="0"/>
        <v>9128.6902979999995</v>
      </c>
      <c r="S20" s="138">
        <v>38.22</v>
      </c>
      <c r="T20" s="139">
        <f t="shared" si="1"/>
        <v>10.616666666666665</v>
      </c>
      <c r="U20" s="140">
        <f t="shared" si="2"/>
        <v>11942.295</v>
      </c>
      <c r="V20" s="141">
        <v>50</v>
      </c>
      <c r="W20" s="139">
        <f t="shared" si="3"/>
        <v>13.888888888888889</v>
      </c>
      <c r="X20" s="110">
        <v>-26.7</v>
      </c>
      <c r="Y20" s="106"/>
      <c r="Z20" s="108"/>
      <c r="AA20" s="108"/>
      <c r="AB20" s="109"/>
      <c r="AC20" s="10">
        <f t="shared" si="8"/>
        <v>100.00009999999999</v>
      </c>
      <c r="AD20" s="11" t="str">
        <f t="shared" si="9"/>
        <v xml:space="preserve"> </v>
      </c>
      <c r="AE20" s="86"/>
      <c r="AF20" s="12"/>
      <c r="AG20" s="12"/>
    </row>
    <row r="21" spans="1:33" x14ac:dyDescent="0.25">
      <c r="A21" s="103">
        <v>11</v>
      </c>
      <c r="B21" s="104">
        <v>95.517099999999999</v>
      </c>
      <c r="C21" s="104">
        <v>2.5522</v>
      </c>
      <c r="D21" s="104">
        <v>0.80159999999999998</v>
      </c>
      <c r="E21" s="104">
        <v>0.12820000000000001</v>
      </c>
      <c r="F21" s="104">
        <v>0.1163</v>
      </c>
      <c r="G21" s="104">
        <v>0</v>
      </c>
      <c r="H21" s="104">
        <v>2.4799999999999999E-2</v>
      </c>
      <c r="I21" s="104">
        <v>1.6799999999999999E-2</v>
      </c>
      <c r="J21" s="104">
        <v>1.3899999999999999E-2</v>
      </c>
      <c r="K21" s="104"/>
      <c r="L21" s="104">
        <v>0.62170000000000003</v>
      </c>
      <c r="M21" s="104">
        <v>0.2074</v>
      </c>
      <c r="N21" s="105">
        <v>0.70369999999999999</v>
      </c>
      <c r="O21" s="135">
        <f t="shared" si="10"/>
        <v>8235.4066320000002</v>
      </c>
      <c r="P21" s="141">
        <v>34.479999999999997</v>
      </c>
      <c r="Q21" s="136">
        <f t="shared" si="11"/>
        <v>9.5777777777777775</v>
      </c>
      <c r="R21" s="137">
        <f t="shared" si="0"/>
        <v>9126.3018389999997</v>
      </c>
      <c r="S21" s="138">
        <v>38.21</v>
      </c>
      <c r="T21" s="139">
        <f t="shared" si="1"/>
        <v>10.613888888888889</v>
      </c>
      <c r="U21" s="140">
        <f t="shared" si="2"/>
        <v>11939.906541</v>
      </c>
      <c r="V21" s="141">
        <v>49.99</v>
      </c>
      <c r="W21" s="139">
        <f t="shared" si="3"/>
        <v>13.886111111111111</v>
      </c>
      <c r="X21" s="110">
        <v>-26.5</v>
      </c>
      <c r="Y21" s="111"/>
      <c r="Z21" s="107"/>
      <c r="AA21" s="108"/>
      <c r="AB21" s="114"/>
      <c r="AC21" s="10">
        <f t="shared" si="8"/>
        <v>100.00000000000001</v>
      </c>
      <c r="AD21" s="11" t="str">
        <f t="shared" si="9"/>
        <v>ОК</v>
      </c>
      <c r="AE21" s="86"/>
      <c r="AF21" s="12"/>
      <c r="AG21" s="12"/>
    </row>
    <row r="22" spans="1:33" x14ac:dyDescent="0.25">
      <c r="A22" s="103">
        <v>12</v>
      </c>
      <c r="B22" s="104">
        <v>95.272999999999996</v>
      </c>
      <c r="C22" s="104">
        <v>2.7138</v>
      </c>
      <c r="D22" s="104">
        <v>0.85370000000000001</v>
      </c>
      <c r="E22" s="104">
        <v>0.1366</v>
      </c>
      <c r="F22" s="104">
        <v>0.124</v>
      </c>
      <c r="G22" s="104">
        <v>0</v>
      </c>
      <c r="H22" s="104">
        <v>2.8299999999999999E-2</v>
      </c>
      <c r="I22" s="104">
        <v>1.84E-2</v>
      </c>
      <c r="J22" s="104">
        <v>1.4500000000000001E-2</v>
      </c>
      <c r="K22" s="104">
        <v>8.0000000000000002E-3</v>
      </c>
      <c r="L22" s="104">
        <v>0.60160000000000002</v>
      </c>
      <c r="M22" s="104">
        <v>0.22819999999999999</v>
      </c>
      <c r="N22" s="105">
        <v>0.70589999999999997</v>
      </c>
      <c r="O22" s="135">
        <f t="shared" si="10"/>
        <v>8256.902763</v>
      </c>
      <c r="P22" s="141">
        <v>34.57</v>
      </c>
      <c r="Q22" s="136">
        <f t="shared" si="11"/>
        <v>9.6027777777777779</v>
      </c>
      <c r="R22" s="137">
        <f t="shared" si="0"/>
        <v>9147.7979699999996</v>
      </c>
      <c r="S22" s="141">
        <v>38.299999999999997</v>
      </c>
      <c r="T22" s="139">
        <f t="shared" si="1"/>
        <v>10.638888888888888</v>
      </c>
      <c r="U22" s="140">
        <f t="shared" si="2"/>
        <v>11949.460376999999</v>
      </c>
      <c r="V22" s="141">
        <v>50.03</v>
      </c>
      <c r="W22" s="139">
        <f t="shared" si="3"/>
        <v>13.897222222222222</v>
      </c>
      <c r="X22" s="110">
        <v>-25.5</v>
      </c>
      <c r="Y22" s="111"/>
      <c r="Z22" s="112"/>
      <c r="AA22" s="112"/>
      <c r="AB22" s="109"/>
      <c r="AC22" s="10">
        <f t="shared" si="8"/>
        <v>100.0001</v>
      </c>
      <c r="AD22" s="11" t="str">
        <f t="shared" si="9"/>
        <v xml:space="preserve"> </v>
      </c>
      <c r="AE22" s="86"/>
      <c r="AF22" s="12"/>
      <c r="AG22" s="12"/>
    </row>
    <row r="23" spans="1:33" x14ac:dyDescent="0.25">
      <c r="A23" s="103">
        <v>13</v>
      </c>
      <c r="B23" s="104">
        <v>95.177499999999995</v>
      </c>
      <c r="C23" s="104">
        <v>2.7761999999999998</v>
      </c>
      <c r="D23" s="104">
        <v>0.87239999999999995</v>
      </c>
      <c r="E23" s="104">
        <v>0.14099999999999999</v>
      </c>
      <c r="F23" s="104">
        <v>0.12970000000000001</v>
      </c>
      <c r="G23" s="104">
        <v>0</v>
      </c>
      <c r="H23" s="104">
        <v>2.7099999999999999E-2</v>
      </c>
      <c r="I23" s="104">
        <v>1.8700000000000001E-2</v>
      </c>
      <c r="J23" s="104">
        <v>1.52E-2</v>
      </c>
      <c r="K23" s="104"/>
      <c r="L23" s="104">
        <v>0.60699999999999998</v>
      </c>
      <c r="M23" s="104">
        <v>0.23530000000000001</v>
      </c>
      <c r="N23" s="105">
        <v>0.70669999999999999</v>
      </c>
      <c r="O23" s="135">
        <f t="shared" si="10"/>
        <v>8264.0681400000012</v>
      </c>
      <c r="P23" s="141">
        <v>34.6</v>
      </c>
      <c r="Q23" s="136">
        <f t="shared" si="11"/>
        <v>9.6111111111111107</v>
      </c>
      <c r="R23" s="137">
        <f t="shared" si="0"/>
        <v>9157.3518060000006</v>
      </c>
      <c r="S23" s="138">
        <v>38.340000000000003</v>
      </c>
      <c r="T23" s="139">
        <f t="shared" si="1"/>
        <v>10.65</v>
      </c>
      <c r="U23" s="140">
        <f t="shared" si="2"/>
        <v>11954.237294999999</v>
      </c>
      <c r="V23" s="141">
        <v>50.05</v>
      </c>
      <c r="W23" s="139">
        <f t="shared" si="3"/>
        <v>13.902777777777777</v>
      </c>
      <c r="X23" s="110">
        <v>-25.7</v>
      </c>
      <c r="Y23" s="106"/>
      <c r="Z23" s="107"/>
      <c r="AA23" s="108"/>
      <c r="AB23" s="109"/>
      <c r="AC23" s="10">
        <f t="shared" si="8"/>
        <v>100.00009999999999</v>
      </c>
      <c r="AD23" s="11" t="str">
        <f t="shared" si="9"/>
        <v xml:space="preserve"> </v>
      </c>
      <c r="AE23" s="86"/>
      <c r="AF23" s="12"/>
      <c r="AG23" s="12"/>
    </row>
    <row r="24" spans="1:33" x14ac:dyDescent="0.25">
      <c r="A24" s="103">
        <v>14</v>
      </c>
      <c r="B24" s="104">
        <v>95.190100000000001</v>
      </c>
      <c r="C24" s="104">
        <v>2.7719999999999998</v>
      </c>
      <c r="D24" s="104">
        <v>0.8659</v>
      </c>
      <c r="E24" s="104">
        <v>0.13669999999999999</v>
      </c>
      <c r="F24" s="104">
        <v>0.124</v>
      </c>
      <c r="G24" s="104">
        <v>0</v>
      </c>
      <c r="H24" s="104">
        <v>2.86E-2</v>
      </c>
      <c r="I24" s="104">
        <v>1.8499999999999999E-2</v>
      </c>
      <c r="J24" s="104">
        <v>1.4999999999999999E-2</v>
      </c>
      <c r="K24" s="104"/>
      <c r="L24" s="104">
        <v>0.61070000000000002</v>
      </c>
      <c r="M24" s="104">
        <v>0.23849999999999999</v>
      </c>
      <c r="N24" s="105">
        <v>0.70650000000000002</v>
      </c>
      <c r="O24" s="135">
        <f t="shared" si="10"/>
        <v>8261.6796810000014</v>
      </c>
      <c r="P24" s="141">
        <v>34.590000000000003</v>
      </c>
      <c r="Q24" s="136">
        <f t="shared" si="11"/>
        <v>9.6083333333333343</v>
      </c>
      <c r="R24" s="137">
        <f t="shared" si="0"/>
        <v>9152.5748879999992</v>
      </c>
      <c r="S24" s="138">
        <v>38.32</v>
      </c>
      <c r="T24" s="139">
        <f t="shared" si="1"/>
        <v>10.644444444444444</v>
      </c>
      <c r="U24" s="140">
        <f t="shared" si="2"/>
        <v>11951.848835999999</v>
      </c>
      <c r="V24" s="141">
        <v>50.04</v>
      </c>
      <c r="W24" s="139">
        <f t="shared" si="3"/>
        <v>13.899999999999999</v>
      </c>
      <c r="X24" s="110">
        <v>-26.8</v>
      </c>
      <c r="Y24" s="106"/>
      <c r="Z24" s="112"/>
      <c r="AA24" s="112"/>
      <c r="AB24" s="109"/>
      <c r="AC24" s="10">
        <f t="shared" si="8"/>
        <v>100</v>
      </c>
      <c r="AD24" s="11" t="str">
        <f t="shared" si="9"/>
        <v>ОК</v>
      </c>
      <c r="AE24" s="86"/>
      <c r="AF24" s="12"/>
      <c r="AG24" s="12"/>
    </row>
    <row r="25" spans="1:33" x14ac:dyDescent="0.25">
      <c r="A25" s="103">
        <v>15</v>
      </c>
      <c r="B25" s="104">
        <v>95.163899999999998</v>
      </c>
      <c r="C25" s="104">
        <v>2.7827000000000002</v>
      </c>
      <c r="D25" s="104">
        <v>0.87229999999999996</v>
      </c>
      <c r="E25" s="104">
        <v>0.14030000000000001</v>
      </c>
      <c r="F25" s="104">
        <v>0.129</v>
      </c>
      <c r="G25" s="104">
        <v>0</v>
      </c>
      <c r="H25" s="104">
        <v>2.7900000000000001E-2</v>
      </c>
      <c r="I25" s="104">
        <v>1.9099999999999999E-2</v>
      </c>
      <c r="J25" s="104">
        <v>1.55E-2</v>
      </c>
      <c r="K25" s="104">
        <v>8.0999999999999996E-3</v>
      </c>
      <c r="L25" s="104">
        <v>0.6</v>
      </c>
      <c r="M25" s="104">
        <v>0.24129999999999999</v>
      </c>
      <c r="N25" s="105">
        <v>0.70679999999999998</v>
      </c>
      <c r="O25" s="135">
        <f t="shared" si="10"/>
        <v>8264.0681400000012</v>
      </c>
      <c r="P25" s="141">
        <v>34.6</v>
      </c>
      <c r="Q25" s="136">
        <f t="shared" si="11"/>
        <v>9.6111111111111107</v>
      </c>
      <c r="R25" s="137">
        <f t="shared" si="0"/>
        <v>9157.3518060000006</v>
      </c>
      <c r="S25" s="138">
        <v>38.340000000000003</v>
      </c>
      <c r="T25" s="139">
        <f t="shared" si="1"/>
        <v>10.65</v>
      </c>
      <c r="U25" s="140">
        <f t="shared" si="2"/>
        <v>11954.237294999999</v>
      </c>
      <c r="V25" s="141">
        <v>50.05</v>
      </c>
      <c r="W25" s="139">
        <f t="shared" si="3"/>
        <v>13.902777777777777</v>
      </c>
      <c r="X25" s="110">
        <v>-26.4</v>
      </c>
      <c r="Y25" s="106"/>
      <c r="Z25" s="113"/>
      <c r="AA25" s="112"/>
      <c r="AB25" s="114"/>
      <c r="AC25" s="10">
        <f t="shared" si="8"/>
        <v>100.00009999999999</v>
      </c>
      <c r="AD25" s="11" t="str">
        <f t="shared" si="9"/>
        <v xml:space="preserve"> </v>
      </c>
      <c r="AE25" s="86"/>
      <c r="AF25" s="12"/>
      <c r="AG25" s="12"/>
    </row>
    <row r="26" spans="1:33" x14ac:dyDescent="0.25">
      <c r="A26" s="103">
        <v>16</v>
      </c>
      <c r="B26" s="104">
        <v>95.152900000000002</v>
      </c>
      <c r="C26" s="104">
        <v>2.7894999999999999</v>
      </c>
      <c r="D26" s="104">
        <v>0.87749999999999995</v>
      </c>
      <c r="E26" s="104">
        <v>0.14069999999999999</v>
      </c>
      <c r="F26" s="104">
        <v>0.12770000000000001</v>
      </c>
      <c r="G26" s="104">
        <v>0</v>
      </c>
      <c r="H26" s="104">
        <v>2.7799999999999998E-2</v>
      </c>
      <c r="I26" s="104">
        <v>1.9400000000000001E-2</v>
      </c>
      <c r="J26" s="104">
        <v>1.5699999999999999E-2</v>
      </c>
      <c r="K26" s="104"/>
      <c r="L26" s="104">
        <v>0.60770000000000002</v>
      </c>
      <c r="M26" s="104">
        <v>0.24099999999999999</v>
      </c>
      <c r="N26" s="105">
        <v>0.70689999999999997</v>
      </c>
      <c r="O26" s="135">
        <f t="shared" si="10"/>
        <v>8264.0681400000012</v>
      </c>
      <c r="P26" s="141">
        <v>34.6</v>
      </c>
      <c r="Q26" s="136">
        <f t="shared" si="11"/>
        <v>9.6111111111111107</v>
      </c>
      <c r="R26" s="137">
        <f t="shared" si="0"/>
        <v>9157.3518060000006</v>
      </c>
      <c r="S26" s="138">
        <v>38.340000000000003</v>
      </c>
      <c r="T26" s="139">
        <f t="shared" si="1"/>
        <v>10.65</v>
      </c>
      <c r="U26" s="140">
        <f t="shared" si="2"/>
        <v>11954.237294999999</v>
      </c>
      <c r="V26" s="141">
        <v>50.05</v>
      </c>
      <c r="W26" s="139">
        <f t="shared" si="3"/>
        <v>13.902777777777777</v>
      </c>
      <c r="X26" s="110">
        <v>-25.7</v>
      </c>
      <c r="Y26" s="106"/>
      <c r="Z26" s="108"/>
      <c r="AA26" s="108"/>
      <c r="AB26" s="114"/>
      <c r="AC26" s="10">
        <f t="shared" si="8"/>
        <v>99.999899999999997</v>
      </c>
      <c r="AD26" s="11" t="str">
        <f t="shared" si="9"/>
        <v xml:space="preserve"> </v>
      </c>
      <c r="AE26" s="86"/>
      <c r="AF26" s="12"/>
      <c r="AG26" s="12"/>
    </row>
    <row r="27" spans="1:33" x14ac:dyDescent="0.25">
      <c r="A27" s="103">
        <v>17</v>
      </c>
      <c r="B27" s="104">
        <v>95.245999999999995</v>
      </c>
      <c r="C27" s="104">
        <v>2.7355999999999998</v>
      </c>
      <c r="D27" s="104">
        <v>0.85760000000000003</v>
      </c>
      <c r="E27" s="104">
        <v>0.13730000000000001</v>
      </c>
      <c r="F27" s="104">
        <v>0.1242</v>
      </c>
      <c r="G27" s="104">
        <v>0</v>
      </c>
      <c r="H27" s="104">
        <v>2.7199999999999998E-2</v>
      </c>
      <c r="I27" s="104">
        <v>1.8700000000000001E-2</v>
      </c>
      <c r="J27" s="104">
        <v>1.5100000000000001E-2</v>
      </c>
      <c r="K27" s="104"/>
      <c r="L27" s="104">
        <v>0.60770000000000002</v>
      </c>
      <c r="M27" s="104">
        <v>0.2306</v>
      </c>
      <c r="N27" s="105">
        <v>0.70609999999999995</v>
      </c>
      <c r="O27" s="135">
        <f t="shared" si="10"/>
        <v>8259.2912219999998</v>
      </c>
      <c r="P27" s="141">
        <v>34.58</v>
      </c>
      <c r="Q27" s="136">
        <f t="shared" si="11"/>
        <v>9.6055555555555543</v>
      </c>
      <c r="R27" s="137">
        <f t="shared" si="0"/>
        <v>9150.1864290000012</v>
      </c>
      <c r="S27" s="138">
        <v>38.31</v>
      </c>
      <c r="T27" s="139">
        <f t="shared" si="1"/>
        <v>10.641666666666667</v>
      </c>
      <c r="U27" s="140">
        <f t="shared" si="2"/>
        <v>11951.848835999999</v>
      </c>
      <c r="V27" s="141">
        <v>50.04</v>
      </c>
      <c r="W27" s="139">
        <f t="shared" si="3"/>
        <v>13.899999999999999</v>
      </c>
      <c r="X27" s="110">
        <v>-25.3</v>
      </c>
      <c r="Y27" s="106"/>
      <c r="Z27" s="112"/>
      <c r="AA27" s="115"/>
      <c r="AB27" s="109"/>
      <c r="AC27" s="10">
        <f t="shared" si="8"/>
        <v>99.999999999999986</v>
      </c>
      <c r="AD27" s="11" t="str">
        <f t="shared" si="9"/>
        <v>ОК</v>
      </c>
      <c r="AE27" s="86"/>
      <c r="AF27" s="12"/>
      <c r="AG27" s="12"/>
    </row>
    <row r="28" spans="1:33" x14ac:dyDescent="0.25">
      <c r="A28" s="103">
        <v>18</v>
      </c>
      <c r="B28" s="104">
        <v>95.261399999999995</v>
      </c>
      <c r="C28" s="104">
        <v>2.7315999999999998</v>
      </c>
      <c r="D28" s="104">
        <v>0.85319999999999996</v>
      </c>
      <c r="E28" s="104">
        <v>0.13600000000000001</v>
      </c>
      <c r="F28" s="104">
        <v>0.1231</v>
      </c>
      <c r="G28" s="104">
        <v>0</v>
      </c>
      <c r="H28" s="104">
        <v>2.6200000000000001E-2</v>
      </c>
      <c r="I28" s="104">
        <v>1.8200000000000001E-2</v>
      </c>
      <c r="J28" s="104">
        <v>1.46E-2</v>
      </c>
      <c r="K28" s="104"/>
      <c r="L28" s="104">
        <v>0.60699999999999998</v>
      </c>
      <c r="M28" s="104">
        <v>0.22889999999999999</v>
      </c>
      <c r="N28" s="105">
        <v>0.70589999999999997</v>
      </c>
      <c r="O28" s="135">
        <f t="shared" si="10"/>
        <v>8256.902763</v>
      </c>
      <c r="P28" s="141">
        <v>34.57</v>
      </c>
      <c r="Q28" s="136">
        <f t="shared" si="11"/>
        <v>9.6027777777777779</v>
      </c>
      <c r="R28" s="137">
        <f t="shared" si="0"/>
        <v>9150.1864290000012</v>
      </c>
      <c r="S28" s="138">
        <v>38.31</v>
      </c>
      <c r="T28" s="139">
        <f t="shared" si="1"/>
        <v>10.641666666666667</v>
      </c>
      <c r="U28" s="140">
        <f t="shared" si="2"/>
        <v>11951.848835999999</v>
      </c>
      <c r="V28" s="141">
        <v>50.04</v>
      </c>
      <c r="W28" s="139">
        <f t="shared" si="3"/>
        <v>13.899999999999999</v>
      </c>
      <c r="X28" s="110">
        <v>-25.7</v>
      </c>
      <c r="Y28" s="106"/>
      <c r="Z28" s="108"/>
      <c r="AA28" s="108"/>
      <c r="AB28" s="114"/>
      <c r="AC28" s="10">
        <f t="shared" si="8"/>
        <v>100.00019999999998</v>
      </c>
      <c r="AD28" s="11" t="str">
        <f t="shared" si="9"/>
        <v xml:space="preserve"> </v>
      </c>
      <c r="AE28" s="86"/>
      <c r="AF28" s="12"/>
      <c r="AG28" s="12"/>
    </row>
    <row r="29" spans="1:33" x14ac:dyDescent="0.25">
      <c r="A29" s="103">
        <v>19</v>
      </c>
      <c r="B29" s="104">
        <v>95.211500000000001</v>
      </c>
      <c r="C29" s="104">
        <v>2.7667000000000002</v>
      </c>
      <c r="D29" s="104">
        <v>0.8629</v>
      </c>
      <c r="E29" s="104">
        <v>0.1353</v>
      </c>
      <c r="F29" s="104">
        <v>0.12180000000000001</v>
      </c>
      <c r="G29" s="104">
        <v>0</v>
      </c>
      <c r="H29" s="104">
        <v>2.5899999999999999E-2</v>
      </c>
      <c r="I29" s="104">
        <v>1.7899999999999999E-2</v>
      </c>
      <c r="J29" s="104">
        <v>1.4E-2</v>
      </c>
      <c r="K29" s="104"/>
      <c r="L29" s="104">
        <v>0.60909999999999997</v>
      </c>
      <c r="M29" s="104">
        <v>0.2349</v>
      </c>
      <c r="N29" s="105">
        <v>0.70620000000000005</v>
      </c>
      <c r="O29" s="135">
        <f t="shared" si="10"/>
        <v>8259.2912219999998</v>
      </c>
      <c r="P29" s="141">
        <v>34.58</v>
      </c>
      <c r="Q29" s="136">
        <f t="shared" si="11"/>
        <v>9.6055555555555543</v>
      </c>
      <c r="R29" s="137">
        <f t="shared" si="0"/>
        <v>9152.5748879999992</v>
      </c>
      <c r="S29" s="138">
        <v>38.32</v>
      </c>
      <c r="T29" s="139">
        <f t="shared" si="1"/>
        <v>10.644444444444444</v>
      </c>
      <c r="U29" s="140">
        <f t="shared" si="2"/>
        <v>11951.848835999999</v>
      </c>
      <c r="V29" s="141">
        <v>50.04</v>
      </c>
      <c r="W29" s="139">
        <f t="shared" si="3"/>
        <v>13.899999999999999</v>
      </c>
      <c r="X29" s="110">
        <v>-25.4</v>
      </c>
      <c r="Y29" s="111"/>
      <c r="Z29" s="112"/>
      <c r="AA29" s="112"/>
      <c r="AB29" s="109"/>
      <c r="AC29" s="10">
        <f t="shared" si="8"/>
        <v>99.999999999999972</v>
      </c>
      <c r="AD29" s="11" t="str">
        <f t="shared" si="9"/>
        <v>ОК</v>
      </c>
      <c r="AE29" s="86"/>
      <c r="AF29" s="12"/>
      <c r="AG29" s="12"/>
    </row>
    <row r="30" spans="1:33" x14ac:dyDescent="0.25">
      <c r="A30" s="103">
        <v>20</v>
      </c>
      <c r="B30" s="104">
        <v>95.1434</v>
      </c>
      <c r="C30" s="104">
        <v>2.8111000000000002</v>
      </c>
      <c r="D30" s="104">
        <v>0.87890000000000001</v>
      </c>
      <c r="E30" s="104">
        <v>0.13780000000000001</v>
      </c>
      <c r="F30" s="104">
        <v>0.1242</v>
      </c>
      <c r="G30" s="104">
        <v>0</v>
      </c>
      <c r="H30" s="104">
        <v>2.63E-2</v>
      </c>
      <c r="I30" s="104">
        <v>1.7999999999999999E-2</v>
      </c>
      <c r="J30" s="104">
        <v>1.43E-2</v>
      </c>
      <c r="K30" s="104"/>
      <c r="L30" s="104">
        <v>0.60960000000000003</v>
      </c>
      <c r="M30" s="104">
        <v>0.23649999999999999</v>
      </c>
      <c r="N30" s="105">
        <v>0.70679999999999998</v>
      </c>
      <c r="O30" s="135">
        <f t="shared" si="10"/>
        <v>8264.0681400000012</v>
      </c>
      <c r="P30" s="141">
        <v>34.6</v>
      </c>
      <c r="Q30" s="136">
        <f t="shared" si="11"/>
        <v>9.6111111111111107</v>
      </c>
      <c r="R30" s="137">
        <f t="shared" si="0"/>
        <v>9157.3518060000006</v>
      </c>
      <c r="S30" s="138">
        <v>38.340000000000003</v>
      </c>
      <c r="T30" s="139">
        <f t="shared" si="1"/>
        <v>10.65</v>
      </c>
      <c r="U30" s="140">
        <f t="shared" si="2"/>
        <v>11954.237294999999</v>
      </c>
      <c r="V30" s="141">
        <v>50.05</v>
      </c>
      <c r="W30" s="139">
        <f t="shared" si="3"/>
        <v>13.902777777777777</v>
      </c>
      <c r="X30" s="110">
        <v>-25.1</v>
      </c>
      <c r="Y30" s="111"/>
      <c r="Z30" s="107"/>
      <c r="AA30" s="108"/>
      <c r="AB30" s="114"/>
      <c r="AC30" s="10">
        <f t="shared" si="8"/>
        <v>100.00010000000002</v>
      </c>
      <c r="AD30" s="11" t="str">
        <f t="shared" si="9"/>
        <v xml:space="preserve"> </v>
      </c>
      <c r="AE30" s="86"/>
      <c r="AF30" s="12"/>
      <c r="AG30" s="12"/>
    </row>
    <row r="31" spans="1:33" x14ac:dyDescent="0.25">
      <c r="A31" s="103">
        <v>21</v>
      </c>
      <c r="B31" s="104">
        <v>95.268699999999995</v>
      </c>
      <c r="C31" s="104">
        <v>2.7281</v>
      </c>
      <c r="D31" s="104">
        <v>0.85219999999999996</v>
      </c>
      <c r="E31" s="104">
        <v>0.1348</v>
      </c>
      <c r="F31" s="104">
        <v>0.1217</v>
      </c>
      <c r="G31" s="104">
        <v>0</v>
      </c>
      <c r="H31" s="104">
        <v>2.5499999999999998E-2</v>
      </c>
      <c r="I31" s="104">
        <v>1.77E-2</v>
      </c>
      <c r="J31" s="104">
        <v>1.4E-2</v>
      </c>
      <c r="K31" s="104"/>
      <c r="L31" s="104">
        <v>0.61250000000000004</v>
      </c>
      <c r="M31" s="104">
        <v>0.2248</v>
      </c>
      <c r="N31" s="105">
        <v>0.70579999999999998</v>
      </c>
      <c r="O31" s="135">
        <f t="shared" si="10"/>
        <v>8254.5143040000003</v>
      </c>
      <c r="P31" s="141">
        <v>34.56</v>
      </c>
      <c r="Q31" s="136">
        <f t="shared" si="11"/>
        <v>9.6</v>
      </c>
      <c r="R31" s="137">
        <f t="shared" si="0"/>
        <v>9147.7979699999996</v>
      </c>
      <c r="S31" s="141">
        <v>38.299999999999997</v>
      </c>
      <c r="T31" s="139">
        <f t="shared" si="1"/>
        <v>10.638888888888888</v>
      </c>
      <c r="U31" s="140">
        <f t="shared" si="2"/>
        <v>11949.460376999999</v>
      </c>
      <c r="V31" s="141">
        <v>50.03</v>
      </c>
      <c r="W31" s="139">
        <f t="shared" si="3"/>
        <v>13.897222222222222</v>
      </c>
      <c r="X31" s="110">
        <v>-26</v>
      </c>
      <c r="Y31" s="111"/>
      <c r="Z31" s="112"/>
      <c r="AA31" s="112"/>
      <c r="AB31" s="114"/>
      <c r="AC31" s="10">
        <f t="shared" si="8"/>
        <v>99.999999999999986</v>
      </c>
      <c r="AD31" s="11" t="str">
        <f t="shared" si="9"/>
        <v>ОК</v>
      </c>
      <c r="AE31" s="86"/>
      <c r="AF31" s="12"/>
      <c r="AG31" s="12"/>
    </row>
    <row r="32" spans="1:33" x14ac:dyDescent="0.25">
      <c r="A32" s="103">
        <v>22</v>
      </c>
      <c r="B32" s="104">
        <v>95.279600000000002</v>
      </c>
      <c r="C32" s="104">
        <v>2.7244000000000002</v>
      </c>
      <c r="D32" s="104">
        <v>0.85150000000000003</v>
      </c>
      <c r="E32" s="104">
        <v>0.13420000000000001</v>
      </c>
      <c r="F32" s="104">
        <v>0.1207</v>
      </c>
      <c r="G32" s="104">
        <v>0</v>
      </c>
      <c r="H32" s="104">
        <v>2.52E-2</v>
      </c>
      <c r="I32" s="104">
        <v>1.7299999999999999E-2</v>
      </c>
      <c r="J32" s="104">
        <v>1.34E-2</v>
      </c>
      <c r="K32" s="104">
        <v>8.2000000000000007E-3</v>
      </c>
      <c r="L32" s="104">
        <v>0.6008</v>
      </c>
      <c r="M32" s="104">
        <v>0.22470000000000001</v>
      </c>
      <c r="N32" s="105">
        <v>0.70569999999999999</v>
      </c>
      <c r="O32" s="135">
        <f t="shared" si="10"/>
        <v>8254.5143040000003</v>
      </c>
      <c r="P32" s="141">
        <v>34.56</v>
      </c>
      <c r="Q32" s="136">
        <f t="shared" si="11"/>
        <v>9.6</v>
      </c>
      <c r="R32" s="137">
        <f t="shared" si="0"/>
        <v>9147.7979699999996</v>
      </c>
      <c r="S32" s="138">
        <v>38.299999999999997</v>
      </c>
      <c r="T32" s="139">
        <f t="shared" si="1"/>
        <v>10.638888888888888</v>
      </c>
      <c r="U32" s="140">
        <f t="shared" si="2"/>
        <v>11949.460376999999</v>
      </c>
      <c r="V32" s="141">
        <v>50.03</v>
      </c>
      <c r="W32" s="139">
        <f t="shared" si="3"/>
        <v>13.897222222222222</v>
      </c>
      <c r="X32" s="110">
        <v>-25.7</v>
      </c>
      <c r="Y32" s="111">
        <v>-18.600000000000001</v>
      </c>
      <c r="Z32" s="112"/>
      <c r="AA32" s="112"/>
      <c r="AB32" s="109"/>
      <c r="AC32" s="10">
        <f t="shared" si="8"/>
        <v>100.00000000000003</v>
      </c>
      <c r="AD32" s="11" t="str">
        <f t="shared" si="9"/>
        <v>ОК</v>
      </c>
      <c r="AE32" s="86"/>
      <c r="AF32" s="12"/>
      <c r="AG32" s="12"/>
    </row>
    <row r="33" spans="1:33" x14ac:dyDescent="0.25">
      <c r="A33" s="103">
        <v>23</v>
      </c>
      <c r="B33" s="104">
        <v>95.277199999999993</v>
      </c>
      <c r="C33" s="104">
        <v>2.7250000000000001</v>
      </c>
      <c r="D33" s="104">
        <v>0.85109999999999997</v>
      </c>
      <c r="E33" s="104">
        <v>0.1341</v>
      </c>
      <c r="F33" s="104">
        <v>0.12039999999999999</v>
      </c>
      <c r="G33" s="104">
        <v>0</v>
      </c>
      <c r="H33" s="104">
        <v>2.5100000000000001E-2</v>
      </c>
      <c r="I33" s="104">
        <v>1.7299999999999999E-2</v>
      </c>
      <c r="J33" s="104">
        <v>1.35E-2</v>
      </c>
      <c r="K33" s="104"/>
      <c r="L33" s="104">
        <v>0.60929999999999995</v>
      </c>
      <c r="M33" s="104">
        <v>0.22700000000000001</v>
      </c>
      <c r="N33" s="105">
        <v>0.70569999999999999</v>
      </c>
      <c r="O33" s="135">
        <f t="shared" si="10"/>
        <v>8254.5143040000003</v>
      </c>
      <c r="P33" s="141">
        <v>34.56</v>
      </c>
      <c r="Q33" s="136">
        <f t="shared" si="11"/>
        <v>9.6</v>
      </c>
      <c r="R33" s="137">
        <f t="shared" si="0"/>
        <v>9147.7979699999996</v>
      </c>
      <c r="S33" s="138">
        <v>38.299999999999997</v>
      </c>
      <c r="T33" s="139">
        <f t="shared" si="1"/>
        <v>10.638888888888888</v>
      </c>
      <c r="U33" s="140">
        <f t="shared" si="2"/>
        <v>11949.460376999999</v>
      </c>
      <c r="V33" s="141">
        <v>50.03</v>
      </c>
      <c r="W33" s="139">
        <f t="shared" si="3"/>
        <v>13.897222222222222</v>
      </c>
      <c r="X33" s="110">
        <v>-24.2</v>
      </c>
      <c r="Y33" s="106"/>
      <c r="Z33" s="108"/>
      <c r="AA33" s="108"/>
      <c r="AB33" s="114">
        <v>0</v>
      </c>
      <c r="AC33" s="10">
        <f t="shared" si="8"/>
        <v>100</v>
      </c>
      <c r="AD33" s="11" t="str">
        <f t="shared" si="9"/>
        <v>ОК</v>
      </c>
      <c r="AE33" s="86"/>
      <c r="AF33" s="12"/>
      <c r="AG33" s="12"/>
    </row>
    <row r="34" spans="1:33" x14ac:dyDescent="0.25">
      <c r="A34" s="103">
        <v>24</v>
      </c>
      <c r="B34" s="104">
        <v>95.195599999999999</v>
      </c>
      <c r="C34" s="104">
        <v>2.7747999999999999</v>
      </c>
      <c r="D34" s="104">
        <v>0.873</v>
      </c>
      <c r="E34" s="104">
        <v>0.13800000000000001</v>
      </c>
      <c r="F34" s="104">
        <v>0.124</v>
      </c>
      <c r="G34" s="104">
        <v>0</v>
      </c>
      <c r="H34" s="104">
        <v>2.64E-2</v>
      </c>
      <c r="I34" s="104">
        <v>1.77E-2</v>
      </c>
      <c r="J34" s="104">
        <v>1.32E-2</v>
      </c>
      <c r="K34" s="104"/>
      <c r="L34" s="104">
        <v>0.60670000000000002</v>
      </c>
      <c r="M34" s="104">
        <v>0.23080000000000001</v>
      </c>
      <c r="N34" s="105">
        <v>0.70640000000000003</v>
      </c>
      <c r="O34" s="135">
        <f t="shared" si="10"/>
        <v>8261.6796810000014</v>
      </c>
      <c r="P34" s="141">
        <v>34.590000000000003</v>
      </c>
      <c r="Q34" s="136">
        <f t="shared" si="11"/>
        <v>9.6083333333333343</v>
      </c>
      <c r="R34" s="137">
        <f t="shared" si="0"/>
        <v>9154.963346999999</v>
      </c>
      <c r="S34" s="138">
        <v>38.33</v>
      </c>
      <c r="T34" s="139">
        <f t="shared" si="1"/>
        <v>10.647222222222222</v>
      </c>
      <c r="U34" s="140">
        <f t="shared" si="2"/>
        <v>11954.237294999999</v>
      </c>
      <c r="V34" s="141">
        <v>50.05</v>
      </c>
      <c r="W34" s="139">
        <f t="shared" si="3"/>
        <v>13.902777777777777</v>
      </c>
      <c r="X34" s="110">
        <v>-25.5</v>
      </c>
      <c r="Y34" s="106"/>
      <c r="Z34" s="112" t="s">
        <v>97</v>
      </c>
      <c r="AA34" s="112" t="s">
        <v>96</v>
      </c>
      <c r="AB34" s="109"/>
      <c r="AC34" s="10">
        <f t="shared" si="8"/>
        <v>100.00020000000001</v>
      </c>
      <c r="AD34" s="11" t="str">
        <f t="shared" si="9"/>
        <v xml:space="preserve"> </v>
      </c>
      <c r="AE34" s="86"/>
      <c r="AF34" s="12"/>
      <c r="AG34" s="12"/>
    </row>
    <row r="35" spans="1:33" x14ac:dyDescent="0.25">
      <c r="A35" s="103">
        <v>25</v>
      </c>
      <c r="B35" s="104">
        <v>95.1404</v>
      </c>
      <c r="C35" s="104">
        <v>2.8035000000000001</v>
      </c>
      <c r="D35" s="104">
        <v>0.89470000000000005</v>
      </c>
      <c r="E35" s="104">
        <v>0.1424</v>
      </c>
      <c r="F35" s="104">
        <v>0.13109999999999999</v>
      </c>
      <c r="G35" s="104">
        <v>0</v>
      </c>
      <c r="H35" s="104">
        <v>2.69E-2</v>
      </c>
      <c r="I35" s="104">
        <v>1.7999999999999999E-2</v>
      </c>
      <c r="J35" s="104">
        <v>1.3299999999999999E-2</v>
      </c>
      <c r="K35" s="104"/>
      <c r="L35" s="104">
        <v>0.60099999999999998</v>
      </c>
      <c r="M35" s="104">
        <v>0.22889999999999999</v>
      </c>
      <c r="N35" s="105">
        <v>0.70699999999999996</v>
      </c>
      <c r="O35" s="135">
        <f t="shared" si="10"/>
        <v>8268.845057999999</v>
      </c>
      <c r="P35" s="141">
        <v>34.619999999999997</v>
      </c>
      <c r="Q35" s="136">
        <f t="shared" si="11"/>
        <v>9.6166666666666654</v>
      </c>
      <c r="R35" s="137">
        <f t="shared" si="0"/>
        <v>9162.1287240000001</v>
      </c>
      <c r="S35" s="138">
        <v>38.36</v>
      </c>
      <c r="T35" s="139">
        <f t="shared" si="1"/>
        <v>10.655555555555555</v>
      </c>
      <c r="U35" s="140">
        <f t="shared" si="2"/>
        <v>11959.014213</v>
      </c>
      <c r="V35" s="141">
        <v>50.07</v>
      </c>
      <c r="W35" s="139">
        <f t="shared" si="3"/>
        <v>13.908333333333333</v>
      </c>
      <c r="X35" s="110">
        <v>-25.5</v>
      </c>
      <c r="Y35" s="106"/>
      <c r="Z35" s="108"/>
      <c r="AA35" s="108"/>
      <c r="AB35" s="109"/>
      <c r="AC35" s="10">
        <f t="shared" si="8"/>
        <v>100.00019999999999</v>
      </c>
      <c r="AD35" s="11" t="str">
        <f t="shared" si="9"/>
        <v xml:space="preserve"> </v>
      </c>
      <c r="AE35" s="86"/>
      <c r="AF35" s="12"/>
      <c r="AG35" s="12"/>
    </row>
    <row r="36" spans="1:33" x14ac:dyDescent="0.25">
      <c r="A36" s="103">
        <v>26</v>
      </c>
      <c r="B36" s="104">
        <v>95.250699999999995</v>
      </c>
      <c r="C36" s="104">
        <v>2.7122999999999999</v>
      </c>
      <c r="D36" s="104">
        <v>0.88890000000000002</v>
      </c>
      <c r="E36" s="104">
        <v>0.14069999999999999</v>
      </c>
      <c r="F36" s="104">
        <v>0.12970000000000001</v>
      </c>
      <c r="G36" s="104">
        <v>0</v>
      </c>
      <c r="H36" s="104">
        <v>2.6800000000000001E-2</v>
      </c>
      <c r="I36" s="104">
        <v>1.84E-2</v>
      </c>
      <c r="J36" s="104">
        <v>1.34E-2</v>
      </c>
      <c r="K36" s="104"/>
      <c r="L36" s="104">
        <v>0.60319999999999996</v>
      </c>
      <c r="M36" s="104">
        <v>0.21590000000000001</v>
      </c>
      <c r="N36" s="105">
        <v>0.70620000000000005</v>
      </c>
      <c r="O36" s="135">
        <f t="shared" si="10"/>
        <v>8264.0681400000012</v>
      </c>
      <c r="P36" s="141">
        <v>34.6</v>
      </c>
      <c r="Q36" s="136">
        <f t="shared" si="11"/>
        <v>9.6111111111111107</v>
      </c>
      <c r="R36" s="137">
        <f t="shared" si="0"/>
        <v>9157.3518060000006</v>
      </c>
      <c r="S36" s="138">
        <v>38.340000000000003</v>
      </c>
      <c r="T36" s="139">
        <f t="shared" si="1"/>
        <v>10.65</v>
      </c>
      <c r="U36" s="140">
        <f t="shared" si="2"/>
        <v>11956.625754000001</v>
      </c>
      <c r="V36" s="141">
        <v>50.06</v>
      </c>
      <c r="W36" s="139">
        <f t="shared" si="3"/>
        <v>13.905555555555555</v>
      </c>
      <c r="X36" s="110">
        <v>-25.6</v>
      </c>
      <c r="Y36" s="106"/>
      <c r="Z36" s="112"/>
      <c r="AA36" s="112"/>
      <c r="AB36" s="109"/>
      <c r="AC36" s="10">
        <f t="shared" si="8"/>
        <v>100</v>
      </c>
      <c r="AD36" s="11" t="str">
        <f t="shared" si="9"/>
        <v>ОК</v>
      </c>
      <c r="AE36" s="86"/>
      <c r="AF36" s="12"/>
      <c r="AG36" s="12"/>
    </row>
    <row r="37" spans="1:33" x14ac:dyDescent="0.25">
      <c r="A37" s="103">
        <v>27</v>
      </c>
      <c r="B37" s="104">
        <v>95.347499999999997</v>
      </c>
      <c r="C37" s="104">
        <v>2.6427999999999998</v>
      </c>
      <c r="D37" s="104">
        <v>0.86719999999999997</v>
      </c>
      <c r="E37" s="104">
        <v>0.13850000000000001</v>
      </c>
      <c r="F37" s="104">
        <v>0.1278</v>
      </c>
      <c r="G37" s="104">
        <v>0</v>
      </c>
      <c r="H37" s="104">
        <v>2.6800000000000001E-2</v>
      </c>
      <c r="I37" s="104">
        <v>1.8599999999999998E-2</v>
      </c>
      <c r="J37" s="104">
        <v>1.3899999999999999E-2</v>
      </c>
      <c r="K37" s="104"/>
      <c r="L37" s="104">
        <v>0.60719999999999996</v>
      </c>
      <c r="M37" s="104">
        <v>0.20979999999999999</v>
      </c>
      <c r="N37" s="105">
        <v>0.70550000000000002</v>
      </c>
      <c r="O37" s="135">
        <f t="shared" si="10"/>
        <v>8256.902763</v>
      </c>
      <c r="P37" s="141">
        <v>34.57</v>
      </c>
      <c r="Q37" s="136">
        <f t="shared" si="11"/>
        <v>9.6027777777777779</v>
      </c>
      <c r="R37" s="137">
        <f t="shared" si="0"/>
        <v>9147.7979699999996</v>
      </c>
      <c r="S37" s="138">
        <v>38.299999999999997</v>
      </c>
      <c r="T37" s="139">
        <f t="shared" si="1"/>
        <v>10.638888888888888</v>
      </c>
      <c r="U37" s="140">
        <f t="shared" si="2"/>
        <v>11954.237294999999</v>
      </c>
      <c r="V37" s="141">
        <v>50.05</v>
      </c>
      <c r="W37" s="139">
        <f t="shared" si="3"/>
        <v>13.902777777777777</v>
      </c>
      <c r="X37" s="110">
        <v>-25.3</v>
      </c>
      <c r="Y37" s="106"/>
      <c r="Z37" s="108"/>
      <c r="AA37" s="108"/>
      <c r="AB37" s="109"/>
      <c r="AC37" s="10">
        <f t="shared" si="8"/>
        <v>100.00009999999999</v>
      </c>
      <c r="AD37" s="11" t="str">
        <f t="shared" si="9"/>
        <v xml:space="preserve"> </v>
      </c>
      <c r="AE37" s="86"/>
      <c r="AF37" s="12"/>
      <c r="AG37" s="12"/>
    </row>
    <row r="38" spans="1:33" x14ac:dyDescent="0.25">
      <c r="A38" s="103">
        <v>28</v>
      </c>
      <c r="B38" s="104">
        <v>95.307000000000002</v>
      </c>
      <c r="C38" s="104">
        <v>2.6617999999999999</v>
      </c>
      <c r="D38" s="104">
        <v>0.87439999999999996</v>
      </c>
      <c r="E38" s="104">
        <v>0.13780000000000001</v>
      </c>
      <c r="F38" s="104">
        <v>0.12690000000000001</v>
      </c>
      <c r="G38" s="104">
        <v>0</v>
      </c>
      <c r="H38" s="104">
        <v>2.6200000000000001E-2</v>
      </c>
      <c r="I38" s="104">
        <v>1.8100000000000002E-2</v>
      </c>
      <c r="J38" s="104">
        <v>1.3599999999999999E-2</v>
      </c>
      <c r="K38" s="104"/>
      <c r="L38" s="104">
        <v>0.61799999999999999</v>
      </c>
      <c r="M38" s="104">
        <v>0.2162</v>
      </c>
      <c r="N38" s="105">
        <v>0.70569999999999999</v>
      </c>
      <c r="O38" s="135">
        <f t="shared" si="10"/>
        <v>8256.902763</v>
      </c>
      <c r="P38" s="141">
        <v>34.57</v>
      </c>
      <c r="Q38" s="136">
        <f t="shared" si="11"/>
        <v>9.6027777777777779</v>
      </c>
      <c r="R38" s="137">
        <f t="shared" si="0"/>
        <v>9147.7979699999996</v>
      </c>
      <c r="S38" s="138">
        <v>38.299999999999997</v>
      </c>
      <c r="T38" s="139">
        <f t="shared" si="1"/>
        <v>10.638888888888888</v>
      </c>
      <c r="U38" s="140">
        <f t="shared" si="2"/>
        <v>11951.848835999999</v>
      </c>
      <c r="V38" s="141">
        <v>50.04</v>
      </c>
      <c r="W38" s="139">
        <f t="shared" si="3"/>
        <v>13.899999999999999</v>
      </c>
      <c r="X38" s="110">
        <v>-25.8</v>
      </c>
      <c r="Y38" s="111"/>
      <c r="Z38" s="107"/>
      <c r="AA38" s="108"/>
      <c r="AB38" s="109"/>
      <c r="AC38" s="10">
        <f t="shared" si="8"/>
        <v>100</v>
      </c>
      <c r="AD38" s="11" t="str">
        <f>IF(AC38=100,"ОК"," ")</f>
        <v>ОК</v>
      </c>
      <c r="AE38" s="86"/>
      <c r="AF38" s="12"/>
      <c r="AG38" s="12"/>
    </row>
    <row r="39" spans="1:33" x14ac:dyDescent="0.25">
      <c r="A39" s="103">
        <v>29</v>
      </c>
      <c r="B39" s="104">
        <v>95.409199999999998</v>
      </c>
      <c r="C39" s="104">
        <v>2.5922999999999998</v>
      </c>
      <c r="D39" s="104">
        <v>0.85119999999999996</v>
      </c>
      <c r="E39" s="104">
        <v>0.13389999999999999</v>
      </c>
      <c r="F39" s="104">
        <v>0.12330000000000001</v>
      </c>
      <c r="G39" s="104">
        <v>0</v>
      </c>
      <c r="H39" s="104">
        <v>2.4899999999999999E-2</v>
      </c>
      <c r="I39" s="104">
        <v>1.7000000000000001E-2</v>
      </c>
      <c r="J39" s="104">
        <v>1.2999999999999999E-2</v>
      </c>
      <c r="K39" s="104"/>
      <c r="L39" s="104">
        <v>0.62729999999999997</v>
      </c>
      <c r="M39" s="104">
        <v>0.2079</v>
      </c>
      <c r="N39" s="105">
        <v>0.70479999999999998</v>
      </c>
      <c r="O39" s="135">
        <f t="shared" si="10"/>
        <v>8247.3489270000009</v>
      </c>
      <c r="P39" s="141">
        <v>34.53</v>
      </c>
      <c r="Q39" s="136">
        <f t="shared" si="11"/>
        <v>9.5916666666666668</v>
      </c>
      <c r="R39" s="137">
        <f t="shared" si="0"/>
        <v>9138.2441339999987</v>
      </c>
      <c r="S39" s="138">
        <v>38.26</v>
      </c>
      <c r="T39" s="139">
        <f t="shared" si="1"/>
        <v>10.627777777777776</v>
      </c>
      <c r="U39" s="140">
        <f t="shared" si="2"/>
        <v>11947.071918000001</v>
      </c>
      <c r="V39" s="141">
        <v>50.02</v>
      </c>
      <c r="W39" s="139">
        <f t="shared" si="3"/>
        <v>13.894444444444446</v>
      </c>
      <c r="X39" s="110">
        <v>-25.8</v>
      </c>
      <c r="Y39" s="106"/>
      <c r="Z39" s="107"/>
      <c r="AA39" s="108"/>
      <c r="AB39" s="109"/>
      <c r="AC39" s="10">
        <f t="shared" si="8"/>
        <v>100</v>
      </c>
      <c r="AD39" s="11"/>
      <c r="AE39" s="86"/>
      <c r="AF39" s="12"/>
      <c r="AG39" s="12"/>
    </row>
    <row r="40" spans="1:33" x14ac:dyDescent="0.25">
      <c r="A40" s="103">
        <v>30</v>
      </c>
      <c r="B40" s="104">
        <v>95.461699999999993</v>
      </c>
      <c r="C40" s="104">
        <v>2.5564</v>
      </c>
      <c r="D40" s="104">
        <v>0.84099999999999997</v>
      </c>
      <c r="E40" s="104">
        <v>0.13289999999999999</v>
      </c>
      <c r="F40" s="104">
        <v>0.12239999999999999</v>
      </c>
      <c r="G40" s="104">
        <v>0</v>
      </c>
      <c r="H40" s="104">
        <v>2.5000000000000001E-2</v>
      </c>
      <c r="I40" s="104">
        <v>1.7299999999999999E-2</v>
      </c>
      <c r="J40" s="104">
        <v>1.29E-2</v>
      </c>
      <c r="K40" s="104">
        <v>8.3999999999999995E-3</v>
      </c>
      <c r="L40" s="104">
        <v>0.62070000000000003</v>
      </c>
      <c r="M40" s="104">
        <v>0.20150000000000001</v>
      </c>
      <c r="N40" s="105">
        <v>0.70440000000000003</v>
      </c>
      <c r="O40" s="135">
        <f t="shared" si="10"/>
        <v>8242.5720089999995</v>
      </c>
      <c r="P40" s="141">
        <v>34.51</v>
      </c>
      <c r="Q40" s="136">
        <f t="shared" si="11"/>
        <v>9.5861111111111104</v>
      </c>
      <c r="R40" s="137">
        <f t="shared" si="0"/>
        <v>9133.4672160000009</v>
      </c>
      <c r="S40" s="138">
        <v>38.24</v>
      </c>
      <c r="T40" s="139">
        <f t="shared" si="1"/>
        <v>10.622222222222222</v>
      </c>
      <c r="U40" s="140">
        <f t="shared" si="2"/>
        <v>11944.683459</v>
      </c>
      <c r="V40" s="141">
        <v>50.01</v>
      </c>
      <c r="W40" s="139">
        <f t="shared" si="3"/>
        <v>13.891666666666666</v>
      </c>
      <c r="X40" s="110">
        <v>-24.2</v>
      </c>
      <c r="Y40" s="106"/>
      <c r="Z40" s="107"/>
      <c r="AA40" s="108"/>
      <c r="AB40" s="109"/>
      <c r="AC40" s="10">
        <f t="shared" si="8"/>
        <v>100.00019999999999</v>
      </c>
      <c r="AD40" s="11"/>
      <c r="AE40" s="86"/>
      <c r="AF40" s="12"/>
      <c r="AG40" s="12"/>
    </row>
    <row r="41" spans="1:33" ht="15.75" thickBot="1" x14ac:dyDescent="0.3">
      <c r="A41" s="103">
        <v>31</v>
      </c>
      <c r="B41" s="104">
        <v>95.483900000000006</v>
      </c>
      <c r="C41" s="104">
        <v>2.536</v>
      </c>
      <c r="D41" s="104">
        <v>0.83889999999999998</v>
      </c>
      <c r="E41" s="104">
        <v>0.1343</v>
      </c>
      <c r="F41" s="104">
        <v>0.1239</v>
      </c>
      <c r="G41" s="104">
        <v>0</v>
      </c>
      <c r="H41" s="104">
        <v>2.58E-2</v>
      </c>
      <c r="I41" s="104">
        <v>1.7600000000000001E-2</v>
      </c>
      <c r="J41" s="104">
        <v>1.3100000000000001E-2</v>
      </c>
      <c r="K41" s="104"/>
      <c r="L41" s="104">
        <v>0.62919999999999998</v>
      </c>
      <c r="M41" s="104">
        <v>0.19750000000000001</v>
      </c>
      <c r="N41" s="105">
        <v>0.70420000000000005</v>
      </c>
      <c r="O41" s="135">
        <f t="shared" si="10"/>
        <v>8242.5720089999995</v>
      </c>
      <c r="P41" s="141">
        <v>34.51</v>
      </c>
      <c r="Q41" s="136">
        <f t="shared" si="11"/>
        <v>9.5861111111111104</v>
      </c>
      <c r="R41" s="137">
        <f t="shared" si="0"/>
        <v>9133.4672160000009</v>
      </c>
      <c r="S41" s="138">
        <v>38.24</v>
      </c>
      <c r="T41" s="139">
        <f t="shared" si="1"/>
        <v>10.622222222222222</v>
      </c>
      <c r="U41" s="140">
        <f t="shared" si="2"/>
        <v>11944.683459</v>
      </c>
      <c r="V41" s="141">
        <v>50.01</v>
      </c>
      <c r="W41" s="139">
        <f t="shared" si="3"/>
        <v>13.891666666666666</v>
      </c>
      <c r="X41" s="110">
        <v>-23.9</v>
      </c>
      <c r="Y41" s="106"/>
      <c r="Z41" s="107"/>
      <c r="AA41" s="108"/>
      <c r="AB41" s="109"/>
      <c r="AC41" s="10">
        <f t="shared" si="8"/>
        <v>100.00020000000001</v>
      </c>
      <c r="AD41" s="11"/>
      <c r="AE41" s="86"/>
      <c r="AF41" s="12"/>
      <c r="AG41" s="12"/>
    </row>
    <row r="42" spans="1:33" ht="15" customHeight="1" thickBot="1" x14ac:dyDescent="0.3">
      <c r="A42" s="191" t="s">
        <v>95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3"/>
      <c r="O42" s="151">
        <f>SUMPRODUCT(O11:O41,' розрахунок'!AA7:AA37)/' розрахунок'!AA38</f>
        <v>8252.7983762922267</v>
      </c>
      <c r="P42" s="153">
        <f>SUMPRODUCT(P11:P41,' розрахунок'!AA7:AA37)/' розрахунок'!AA38</f>
        <v>34.554621998922336</v>
      </c>
      <c r="Q42" s="155">
        <f>SUMPRODUCT(Q11:Q41,' розрахунок'!AA7:AA37)/' розрахунок'!AA38</f>
        <v>9.598506110811762</v>
      </c>
      <c r="R42" s="151">
        <f>SUMPRODUCT(R11:R41,' розрахунок'!AA7:AA37)/' розрахунок'!AA38</f>
        <v>9145.0962928109893</v>
      </c>
      <c r="S42" s="153">
        <f>SUMPRODUCT(S11:S41,' розрахунок'!AA7:AA37)/' розрахунок'!AA38</f>
        <v>38.288688618104764</v>
      </c>
      <c r="T42" s="155">
        <f>SUMPRODUCT(T11:T41,' розрахунок'!AA7:AA37)/' розрахунок'!AA38</f>
        <v>10.635746838362437</v>
      </c>
      <c r="V42" s="157"/>
      <c r="W42" s="157"/>
      <c r="X42" s="157"/>
      <c r="Y42" s="157"/>
      <c r="Z42" s="157"/>
      <c r="AA42" s="157"/>
      <c r="AC42" s="80"/>
      <c r="AD42" s="81"/>
      <c r="AE42" s="12"/>
      <c r="AF42" s="12"/>
    </row>
    <row r="43" spans="1:33" ht="19.5" customHeight="1" thickBot="1" x14ac:dyDescent="0.3">
      <c r="A43" s="82"/>
      <c r="B43" s="14"/>
      <c r="C43" s="14"/>
      <c r="D43" s="14"/>
      <c r="E43" s="14"/>
      <c r="F43" s="14"/>
      <c r="G43" s="14"/>
      <c r="H43" s="188" t="s">
        <v>31</v>
      </c>
      <c r="I43" s="189"/>
      <c r="J43" s="189"/>
      <c r="K43" s="189"/>
      <c r="L43" s="189"/>
      <c r="M43" s="189"/>
      <c r="N43" s="190"/>
      <c r="O43" s="152"/>
      <c r="P43" s="154"/>
      <c r="Q43" s="156"/>
      <c r="R43" s="152"/>
      <c r="S43" s="154"/>
      <c r="T43" s="156"/>
      <c r="V43" s="158"/>
      <c r="W43" s="158"/>
      <c r="X43" s="158"/>
      <c r="Y43" s="158"/>
      <c r="Z43" s="158"/>
      <c r="AA43" s="158"/>
      <c r="AC43" s="83"/>
      <c r="AD43" s="83"/>
    </row>
    <row r="44" spans="1:33" ht="19.5" customHeight="1" x14ac:dyDescent="0.25">
      <c r="A44" s="71"/>
      <c r="B44" s="14"/>
      <c r="C44" s="14"/>
      <c r="D44" s="14"/>
      <c r="E44" s="14"/>
      <c r="F44" s="14"/>
      <c r="G44" s="1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158"/>
      <c r="W44" s="158"/>
      <c r="X44" s="158"/>
      <c r="Y44" s="158"/>
      <c r="Z44" s="158"/>
      <c r="AA44" s="158"/>
      <c r="AC44" s="83"/>
      <c r="AD44" s="83"/>
    </row>
    <row r="45" spans="1:33" s="44" customFormat="1" ht="30" customHeight="1" x14ac:dyDescent="0.2">
      <c r="A45" s="85"/>
      <c r="B45" s="118" t="s">
        <v>105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68"/>
      <c r="T45" s="68"/>
      <c r="U45" s="68"/>
      <c r="V45" s="158"/>
      <c r="W45" s="158"/>
      <c r="X45" s="158"/>
      <c r="Y45" s="158"/>
      <c r="Z45" s="158"/>
      <c r="AA45" s="158"/>
    </row>
    <row r="46" spans="1:33" s="44" customFormat="1" x14ac:dyDescent="0.25">
      <c r="A46" s="70"/>
      <c r="B46" s="70"/>
      <c r="C46" s="47"/>
      <c r="D46" s="71"/>
      <c r="E46" s="181" t="s">
        <v>32</v>
      </c>
      <c r="F46" s="181"/>
      <c r="G46" s="181"/>
      <c r="H46" s="181"/>
      <c r="I46" s="181"/>
      <c r="J46" s="181"/>
      <c r="K46" s="181"/>
      <c r="L46" s="181"/>
      <c r="M46" s="13"/>
      <c r="N46" s="15" t="s">
        <v>33</v>
      </c>
      <c r="P46" s="15"/>
      <c r="Q46" s="15" t="s">
        <v>34</v>
      </c>
      <c r="S46" s="69"/>
      <c r="T46" s="69"/>
      <c r="U46" s="69"/>
      <c r="V46" s="158"/>
      <c r="W46" s="158"/>
      <c r="X46" s="158"/>
      <c r="Y46" s="158"/>
      <c r="Z46" s="158"/>
      <c r="AA46" s="158"/>
    </row>
    <row r="47" spans="1:33" ht="30" customHeight="1" x14ac:dyDescent="0.25">
      <c r="B47" s="119" t="s">
        <v>106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V47" s="158"/>
      <c r="W47" s="158"/>
      <c r="X47" s="158"/>
      <c r="Y47" s="158"/>
      <c r="Z47" s="158"/>
      <c r="AA47" s="158"/>
    </row>
    <row r="48" spans="1:33" ht="21" customHeight="1" x14ac:dyDescent="0.25">
      <c r="E48" s="15" t="s">
        <v>35</v>
      </c>
      <c r="N48" s="15" t="s">
        <v>33</v>
      </c>
      <c r="Q48" s="15" t="s">
        <v>34</v>
      </c>
      <c r="V48" s="158"/>
      <c r="W48" s="158"/>
      <c r="X48" s="158"/>
      <c r="Y48" s="158"/>
      <c r="Z48" s="158"/>
      <c r="AA48" s="158"/>
    </row>
    <row r="49" spans="2:27" ht="24.75" customHeight="1" x14ac:dyDescent="0.25">
      <c r="B49" s="180" t="s">
        <v>107</v>
      </c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58"/>
      <c r="W49" s="158"/>
      <c r="X49" s="158"/>
      <c r="Y49" s="158"/>
      <c r="Z49" s="158"/>
      <c r="AA49" s="158"/>
    </row>
    <row r="50" spans="2:27" x14ac:dyDescent="0.25">
      <c r="E50" s="15" t="s">
        <v>36</v>
      </c>
      <c r="N50" s="15" t="s">
        <v>33</v>
      </c>
      <c r="Q50" s="15" t="s">
        <v>34</v>
      </c>
    </row>
  </sheetData>
  <mergeCells count="46">
    <mergeCell ref="Q9:Q10"/>
    <mergeCell ref="G9:G10"/>
    <mergeCell ref="B7:M8"/>
    <mergeCell ref="H9:H10"/>
    <mergeCell ref="I9:I10"/>
    <mergeCell ref="J9:J10"/>
    <mergeCell ref="K9:K10"/>
    <mergeCell ref="B9:B10"/>
    <mergeCell ref="C9:C10"/>
    <mergeCell ref="T9:T10"/>
    <mergeCell ref="U9:U10"/>
    <mergeCell ref="O42:O43"/>
    <mergeCell ref="P42:P43"/>
    <mergeCell ref="L9:L10"/>
    <mergeCell ref="M9:M10"/>
    <mergeCell ref="O9:O10"/>
    <mergeCell ref="P9:P10"/>
    <mergeCell ref="H43:N43"/>
    <mergeCell ref="A42:N42"/>
    <mergeCell ref="A7:A10"/>
    <mergeCell ref="Q42:Q43"/>
    <mergeCell ref="F9:F10"/>
    <mergeCell ref="D9:D10"/>
    <mergeCell ref="E9:E10"/>
    <mergeCell ref="N8:N10"/>
    <mergeCell ref="R42:R43"/>
    <mergeCell ref="S42:S43"/>
    <mergeCell ref="T42:T43"/>
    <mergeCell ref="V42:AA49"/>
    <mergeCell ref="AB7:AB10"/>
    <mergeCell ref="Y7:Y10"/>
    <mergeCell ref="Z7:Z10"/>
    <mergeCell ref="N7:W7"/>
    <mergeCell ref="X7:X10"/>
    <mergeCell ref="V9:V10"/>
    <mergeCell ref="W9:W10"/>
    <mergeCell ref="AA7:AA10"/>
    <mergeCell ref="R9:R10"/>
    <mergeCell ref="S9:S10"/>
    <mergeCell ref="B49:U49"/>
    <mergeCell ref="E46:L46"/>
    <mergeCell ref="Y5:Z5"/>
    <mergeCell ref="K2:Z2"/>
    <mergeCell ref="J4:Y4"/>
    <mergeCell ref="J3:Y3"/>
    <mergeCell ref="U5:W5"/>
  </mergeCells>
  <printOptions verticalCentered="1"/>
  <pageMargins left="0.70866141732283472" right="0" top="0" bottom="0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opLeftCell="A13" zoomScale="80" zoomScaleNormal="80" workbookViewId="0">
      <selection activeCell="E11" sqref="E11"/>
    </sheetView>
  </sheetViews>
  <sheetFormatPr defaultRowHeight="15" x14ac:dyDescent="0.25"/>
  <cols>
    <col min="1" max="1" width="18.140625" customWidth="1"/>
    <col min="2" max="2" width="27.5703125" bestFit="1" customWidth="1"/>
    <col min="3" max="4" width="13.5703125" bestFit="1" customWidth="1"/>
    <col min="5" max="5" width="12.42578125" customWidth="1"/>
    <col min="6" max="6" width="13.5703125" customWidth="1"/>
    <col min="7" max="7" width="13.5703125" bestFit="1" customWidth="1"/>
    <col min="8" max="8" width="13.5703125" customWidth="1"/>
    <col min="9" max="9" width="12.42578125" bestFit="1" customWidth="1"/>
    <col min="10" max="11" width="12.42578125" customWidth="1"/>
    <col min="12" max="12" width="13.5703125" bestFit="1" customWidth="1"/>
    <col min="13" max="14" width="12.42578125" customWidth="1"/>
    <col min="15" max="15" width="13.5703125" bestFit="1" customWidth="1"/>
    <col min="16" max="16" width="13.5703125" customWidth="1"/>
    <col min="17" max="17" width="12.42578125" customWidth="1"/>
    <col min="18" max="18" width="12.42578125" bestFit="1" customWidth="1"/>
    <col min="19" max="19" width="13.5703125" bestFit="1" customWidth="1"/>
    <col min="20" max="20" width="12.42578125" customWidth="1"/>
    <col min="21" max="21" width="13.5703125" bestFit="1" customWidth="1"/>
    <col min="22" max="22" width="12.42578125" customWidth="1"/>
    <col min="23" max="24" width="13.5703125" bestFit="1" customWidth="1"/>
    <col min="25" max="26" width="12.42578125" customWidth="1"/>
    <col min="27" max="27" width="15.28515625" customWidth="1"/>
  </cols>
  <sheetData>
    <row r="1" spans="1:27" x14ac:dyDescent="0.25">
      <c r="A1" s="214"/>
      <c r="B1" s="214"/>
    </row>
    <row r="2" spans="1:27" x14ac:dyDescent="0.25">
      <c r="A2" s="213" t="s">
        <v>81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27" ht="15.75" thickBot="1" x14ac:dyDescent="0.3"/>
    <row r="4" spans="1:27" ht="23.25" customHeight="1" thickBot="1" x14ac:dyDescent="0.3">
      <c r="A4" s="215" t="s">
        <v>2</v>
      </c>
      <c r="B4" s="215" t="s">
        <v>46</v>
      </c>
      <c r="C4" s="207" t="s">
        <v>56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9"/>
      <c r="AA4" s="210" t="s">
        <v>44</v>
      </c>
    </row>
    <row r="5" spans="1:27" ht="23.25" customHeight="1" thickBot="1" x14ac:dyDescent="0.3">
      <c r="A5" s="216"/>
      <c r="B5" s="218"/>
      <c r="C5" s="207" t="s">
        <v>45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9"/>
      <c r="AA5" s="211"/>
    </row>
    <row r="6" spans="1:27" ht="75" customHeight="1" thickBot="1" x14ac:dyDescent="0.3">
      <c r="A6" s="217"/>
      <c r="B6" s="218"/>
      <c r="C6" s="43" t="s">
        <v>57</v>
      </c>
      <c r="D6" s="43" t="s">
        <v>58</v>
      </c>
      <c r="E6" s="43" t="s">
        <v>59</v>
      </c>
      <c r="F6" s="42" t="s">
        <v>60</v>
      </c>
      <c r="G6" s="142" t="s">
        <v>61</v>
      </c>
      <c r="H6" s="43" t="s">
        <v>98</v>
      </c>
      <c r="I6" s="42" t="s">
        <v>99</v>
      </c>
      <c r="J6" s="41" t="s">
        <v>100</v>
      </c>
      <c r="K6" s="143" t="s">
        <v>101</v>
      </c>
      <c r="L6" s="40" t="s">
        <v>102</v>
      </c>
      <c r="M6" s="88" t="s">
        <v>103</v>
      </c>
      <c r="N6" s="88" t="s">
        <v>104</v>
      </c>
      <c r="O6" s="40" t="s">
        <v>69</v>
      </c>
      <c r="P6" s="88" t="s">
        <v>88</v>
      </c>
      <c r="Q6" s="88" t="s">
        <v>89</v>
      </c>
      <c r="R6" s="43" t="s">
        <v>72</v>
      </c>
      <c r="S6" s="43" t="s">
        <v>73</v>
      </c>
      <c r="T6" s="43" t="s">
        <v>74</v>
      </c>
      <c r="U6" s="40" t="s">
        <v>75</v>
      </c>
      <c r="V6" s="43" t="s">
        <v>76</v>
      </c>
      <c r="W6" s="43" t="s">
        <v>77</v>
      </c>
      <c r="X6" s="43" t="s">
        <v>78</v>
      </c>
      <c r="Y6" s="43" t="s">
        <v>79</v>
      </c>
      <c r="Z6" s="43" t="s">
        <v>80</v>
      </c>
      <c r="AA6" s="212"/>
    </row>
    <row r="7" spans="1:27" x14ac:dyDescent="0.25">
      <c r="A7" s="39">
        <v>1</v>
      </c>
      <c r="B7" s="38">
        <f>паспорт!S11</f>
        <v>38.29</v>
      </c>
      <c r="C7" s="98">
        <v>5868.3852999999999</v>
      </c>
      <c r="D7" s="36">
        <v>5570.2290000000003</v>
      </c>
      <c r="E7" s="37">
        <v>1859.78</v>
      </c>
      <c r="F7" s="36">
        <v>6830.8706000000002</v>
      </c>
      <c r="G7" s="36">
        <v>6218.9975999999997</v>
      </c>
      <c r="H7" s="87">
        <v>17204.158200000002</v>
      </c>
      <c r="I7" s="87">
        <v>1079.1558</v>
      </c>
      <c r="J7" s="37">
        <v>1163.6694</v>
      </c>
      <c r="K7" s="36">
        <v>933.88160000000005</v>
      </c>
      <c r="L7" s="37">
        <v>4645.8145000000004</v>
      </c>
      <c r="M7" s="36">
        <v>2226.0513000000001</v>
      </c>
      <c r="N7" s="36">
        <v>1834.2333000000001</v>
      </c>
      <c r="O7" s="87">
        <v>5002.7393000000002</v>
      </c>
      <c r="P7" s="87">
        <v>30061.820299999999</v>
      </c>
      <c r="Q7" s="87">
        <v>1905.5592999999999</v>
      </c>
      <c r="R7" s="87">
        <v>0</v>
      </c>
      <c r="S7" s="87">
        <v>3782.4902000000002</v>
      </c>
      <c r="T7" s="87">
        <v>1289.4577999999999</v>
      </c>
      <c r="U7" s="87">
        <v>7764.7290000000003</v>
      </c>
      <c r="V7" s="87">
        <v>1829.4286</v>
      </c>
      <c r="W7" s="87">
        <v>3133.9182000000001</v>
      </c>
      <c r="X7" s="87">
        <v>3680.9607000000001</v>
      </c>
      <c r="Y7" s="87">
        <v>1925.9095</v>
      </c>
      <c r="Z7" s="87">
        <v>3276.6107999999999</v>
      </c>
      <c r="AA7" s="29">
        <f t="shared" ref="AA7:AA34" si="0">SUM(C7:Z7)</f>
        <v>119088.85029999999</v>
      </c>
    </row>
    <row r="8" spans="1:27" x14ac:dyDescent="0.25">
      <c r="A8" s="35">
        <v>2</v>
      </c>
      <c r="B8" s="34">
        <f>паспорт!S12</f>
        <v>38.32</v>
      </c>
      <c r="C8" s="99">
        <v>4854.2978999999996</v>
      </c>
      <c r="D8" s="30">
        <v>4271.1176999999998</v>
      </c>
      <c r="E8" s="31">
        <v>1484.8969999999999</v>
      </c>
      <c r="F8" s="30">
        <v>5163.5522000000001</v>
      </c>
      <c r="G8" s="30">
        <v>5133.0420000000004</v>
      </c>
      <c r="H8" s="30">
        <v>15081.613300000001</v>
      </c>
      <c r="I8" s="30">
        <v>823.9239</v>
      </c>
      <c r="J8" s="31">
        <v>681.78589999999997</v>
      </c>
      <c r="K8" s="30">
        <v>662.2704</v>
      </c>
      <c r="L8" s="31">
        <v>4025.114</v>
      </c>
      <c r="M8" s="30">
        <v>1824.7227</v>
      </c>
      <c r="N8" s="30">
        <v>1493.7714000000001</v>
      </c>
      <c r="O8" s="30">
        <v>4523.4204</v>
      </c>
      <c r="P8" s="30">
        <v>26785.1289</v>
      </c>
      <c r="Q8" s="30">
        <v>1357.4721999999999</v>
      </c>
      <c r="R8" s="30">
        <v>77.726200000000006</v>
      </c>
      <c r="S8" s="30">
        <v>2873.8337000000001</v>
      </c>
      <c r="T8" s="30">
        <v>931.84410000000003</v>
      </c>
      <c r="U8" s="30">
        <v>5442.3516</v>
      </c>
      <c r="V8" s="30">
        <v>1602.0272</v>
      </c>
      <c r="W8" s="30">
        <v>2318.1837999999998</v>
      </c>
      <c r="X8" s="30">
        <v>2919.74</v>
      </c>
      <c r="Y8" s="30">
        <v>1627.4926</v>
      </c>
      <c r="Z8" s="30">
        <v>2649.5239000000001</v>
      </c>
      <c r="AA8" s="29">
        <f t="shared" si="0"/>
        <v>98608.853000000017</v>
      </c>
    </row>
    <row r="9" spans="1:27" x14ac:dyDescent="0.25">
      <c r="A9" s="35">
        <v>3</v>
      </c>
      <c r="B9" s="34">
        <f>паспорт!S13</f>
        <v>38.299999999999997</v>
      </c>
      <c r="C9" s="99">
        <v>3877.0929999999998</v>
      </c>
      <c r="D9" s="30">
        <v>3185.9025999999999</v>
      </c>
      <c r="E9" s="31">
        <f>1203.0664+1</f>
        <v>1204.0663999999999</v>
      </c>
      <c r="F9" s="30">
        <v>4413.0272999999997</v>
      </c>
      <c r="G9" s="30">
        <v>4418.5962</v>
      </c>
      <c r="H9" s="30">
        <v>13477.978499999999</v>
      </c>
      <c r="I9" s="30">
        <v>752.35770000000002</v>
      </c>
      <c r="J9" s="31">
        <v>450.03399999999999</v>
      </c>
      <c r="K9" s="30">
        <v>556.02139999999997</v>
      </c>
      <c r="L9" s="31">
        <v>3465.2190000000001</v>
      </c>
      <c r="M9" s="30">
        <v>1353.934</v>
      </c>
      <c r="N9" s="30">
        <v>1246.9378999999999</v>
      </c>
      <c r="O9" s="30">
        <v>3938.6741000000002</v>
      </c>
      <c r="P9" s="30">
        <v>22890.123</v>
      </c>
      <c r="Q9" s="30">
        <v>831.78380000000004</v>
      </c>
      <c r="R9" s="30">
        <v>151.76820000000001</v>
      </c>
      <c r="S9" s="30">
        <v>2465.5902999999998</v>
      </c>
      <c r="T9" s="30">
        <v>729.39840000000004</v>
      </c>
      <c r="U9" s="30">
        <v>3676.4780000000001</v>
      </c>
      <c r="V9" s="30">
        <v>1450.1786999999999</v>
      </c>
      <c r="W9" s="30">
        <v>1882.7134000000001</v>
      </c>
      <c r="X9" s="30">
        <v>2459.3462</v>
      </c>
      <c r="Y9" s="30">
        <v>1358.3965000000001</v>
      </c>
      <c r="Z9" s="30">
        <v>2409.3242</v>
      </c>
      <c r="AA9" s="29">
        <f t="shared" si="0"/>
        <v>82644.942800000004</v>
      </c>
    </row>
    <row r="10" spans="1:27" x14ac:dyDescent="0.25">
      <c r="A10" s="35">
        <v>4</v>
      </c>
      <c r="B10" s="34">
        <f>паспорт!S14</f>
        <v>38.26</v>
      </c>
      <c r="C10" s="99">
        <v>4074.3379</v>
      </c>
      <c r="D10" s="30">
        <v>2436.6637999999998</v>
      </c>
      <c r="E10" s="31">
        <f>1232.7426+1</f>
        <v>1233.7426</v>
      </c>
      <c r="F10" s="30">
        <v>4197.4731000000002</v>
      </c>
      <c r="G10" s="30">
        <v>4174.1812</v>
      </c>
      <c r="H10" s="30">
        <v>13388.574199999999</v>
      </c>
      <c r="I10" s="30">
        <v>674.2047</v>
      </c>
      <c r="J10" s="31">
        <v>388.47039999999998</v>
      </c>
      <c r="K10" s="30">
        <v>487.61399999999998</v>
      </c>
      <c r="L10" s="31">
        <v>3499.1837999999998</v>
      </c>
      <c r="M10" s="30">
        <v>1252.9072000000001</v>
      </c>
      <c r="N10" s="30">
        <v>1284.9329</v>
      </c>
      <c r="O10" s="30">
        <v>3953.1183999999998</v>
      </c>
      <c r="P10" s="30">
        <v>22032.546900000001</v>
      </c>
      <c r="Q10" s="30">
        <v>817.34630000000004</v>
      </c>
      <c r="R10" s="30">
        <v>0</v>
      </c>
      <c r="S10" s="30">
        <v>2334.4778000000001</v>
      </c>
      <c r="T10" s="30">
        <v>709.19179999999994</v>
      </c>
      <c r="U10" s="30">
        <v>2521.2060999999999</v>
      </c>
      <c r="V10" s="30">
        <v>1469.3223</v>
      </c>
      <c r="W10" s="30">
        <v>1722.3276000000001</v>
      </c>
      <c r="X10" s="30">
        <v>2362.3379</v>
      </c>
      <c r="Y10" s="30">
        <v>1249.1368</v>
      </c>
      <c r="Z10" s="30">
        <v>2320.7764000000002</v>
      </c>
      <c r="AA10" s="29">
        <f t="shared" si="0"/>
        <v>78584.074099999983</v>
      </c>
    </row>
    <row r="11" spans="1:27" x14ac:dyDescent="0.25">
      <c r="A11" s="35">
        <v>5</v>
      </c>
      <c r="B11" s="34">
        <f>паспорт!S15</f>
        <v>38.25</v>
      </c>
      <c r="C11" s="99">
        <v>3780.9949000000001</v>
      </c>
      <c r="D11" s="30">
        <v>2627.3157000000001</v>
      </c>
      <c r="E11" s="31">
        <v>988.13199999999995</v>
      </c>
      <c r="F11" s="30">
        <v>4259.8910999999998</v>
      </c>
      <c r="G11" s="30">
        <v>4046.5185999999999</v>
      </c>
      <c r="H11" s="30">
        <v>12929.916999999999</v>
      </c>
      <c r="I11" s="30">
        <v>695.99019999999996</v>
      </c>
      <c r="J11" s="31">
        <v>448.61489999999998</v>
      </c>
      <c r="K11" s="30">
        <v>515.35059999999999</v>
      </c>
      <c r="L11" s="31">
        <v>3263.0167999999999</v>
      </c>
      <c r="M11" s="30">
        <v>1457.59</v>
      </c>
      <c r="N11" s="30">
        <v>1265.8623</v>
      </c>
      <c r="O11" s="30">
        <v>4167.1742999999997</v>
      </c>
      <c r="P11" s="30">
        <v>19822.857400000001</v>
      </c>
      <c r="Q11" s="30">
        <v>853.93629999999996</v>
      </c>
      <c r="R11" s="30">
        <v>157.49719999999999</v>
      </c>
      <c r="S11" s="30">
        <v>2389.8157000000001</v>
      </c>
      <c r="T11" s="30">
        <v>681.17939999999999</v>
      </c>
      <c r="U11" s="30">
        <v>3179.0875999999998</v>
      </c>
      <c r="V11" s="30">
        <v>1481.201</v>
      </c>
      <c r="W11" s="30">
        <v>1718.0433</v>
      </c>
      <c r="X11" s="30">
        <v>2274.0056</v>
      </c>
      <c r="Y11" s="30">
        <v>1258.3746000000001</v>
      </c>
      <c r="Z11" s="30">
        <v>2508.1997000000001</v>
      </c>
      <c r="AA11" s="29">
        <f t="shared" si="0"/>
        <v>76770.566200000001</v>
      </c>
    </row>
    <row r="12" spans="1:27" x14ac:dyDescent="0.25">
      <c r="A12" s="35">
        <v>6</v>
      </c>
      <c r="B12" s="34">
        <f>паспорт!S16</f>
        <v>38.200000000000003</v>
      </c>
      <c r="C12" s="99">
        <v>3715.6747999999998</v>
      </c>
      <c r="D12" s="30">
        <v>2811.5254</v>
      </c>
      <c r="E12" s="31">
        <v>1032.0959</v>
      </c>
      <c r="F12" s="30">
        <v>4121.4912000000004</v>
      </c>
      <c r="G12" s="30">
        <v>4061.5967000000001</v>
      </c>
      <c r="H12" s="30">
        <v>13143.102500000001</v>
      </c>
      <c r="I12" s="30">
        <v>673.39449999999999</v>
      </c>
      <c r="J12" s="31">
        <v>520.30870000000004</v>
      </c>
      <c r="K12" s="30">
        <v>428.87759999999997</v>
      </c>
      <c r="L12" s="31">
        <v>3393.4387000000002</v>
      </c>
      <c r="M12" s="30">
        <v>1206.2666999999999</v>
      </c>
      <c r="N12" s="30">
        <v>1320.1694</v>
      </c>
      <c r="O12" s="30">
        <v>4568.4155000000001</v>
      </c>
      <c r="P12" s="30">
        <v>21454.781299999999</v>
      </c>
      <c r="Q12" s="30">
        <v>984.74080000000004</v>
      </c>
      <c r="R12" s="30">
        <v>304.5394</v>
      </c>
      <c r="S12" s="30">
        <v>2580.2903000000001</v>
      </c>
      <c r="T12" s="30">
        <v>704.62660000000005</v>
      </c>
      <c r="U12" s="30">
        <v>3403.7231000000002</v>
      </c>
      <c r="V12" s="30">
        <v>1484.0302999999999</v>
      </c>
      <c r="W12" s="30">
        <v>1689.6003000000001</v>
      </c>
      <c r="X12" s="30">
        <v>2421.4114</v>
      </c>
      <c r="Y12" s="30">
        <v>1263.6221</v>
      </c>
      <c r="Z12" s="30">
        <v>2737.3310999999999</v>
      </c>
      <c r="AA12" s="29">
        <f t="shared" si="0"/>
        <v>80025.054300000003</v>
      </c>
    </row>
    <row r="13" spans="1:27" x14ac:dyDescent="0.25">
      <c r="A13" s="35">
        <v>7</v>
      </c>
      <c r="B13" s="34">
        <f>паспорт!S17</f>
        <v>38.21</v>
      </c>
      <c r="C13" s="99">
        <v>3459.2593000000002</v>
      </c>
      <c r="D13" s="30">
        <v>2316.3607999999999</v>
      </c>
      <c r="E13" s="31">
        <v>741.33</v>
      </c>
      <c r="F13" s="30">
        <v>3964.1858000000002</v>
      </c>
      <c r="G13" s="30">
        <v>4094.9124000000002</v>
      </c>
      <c r="H13" s="30">
        <v>13464.749</v>
      </c>
      <c r="I13" s="30">
        <v>615.35640000000001</v>
      </c>
      <c r="J13" s="31">
        <v>432.16660000000002</v>
      </c>
      <c r="K13" s="30">
        <v>412.25</v>
      </c>
      <c r="L13" s="31">
        <v>3240.0014999999999</v>
      </c>
      <c r="M13" s="30">
        <v>969.91300000000001</v>
      </c>
      <c r="N13" s="30">
        <v>982.57309999999995</v>
      </c>
      <c r="O13" s="30">
        <v>3782.9560999999999</v>
      </c>
      <c r="P13" s="30">
        <v>21985.5566</v>
      </c>
      <c r="Q13" s="30">
        <v>826.65200000000004</v>
      </c>
      <c r="R13" s="30">
        <v>239.12559999999999</v>
      </c>
      <c r="S13" s="30">
        <v>2277.4380000000001</v>
      </c>
      <c r="T13" s="30">
        <v>665.48069999999996</v>
      </c>
      <c r="U13" s="30">
        <v>2433.1388999999999</v>
      </c>
      <c r="V13" s="30">
        <v>1455.3585</v>
      </c>
      <c r="W13" s="30">
        <v>1589.3333</v>
      </c>
      <c r="X13" s="30">
        <v>2282.4263000000001</v>
      </c>
      <c r="Y13" s="30">
        <v>1248.1111000000001</v>
      </c>
      <c r="Z13" s="30">
        <v>2351.5598</v>
      </c>
      <c r="AA13" s="29">
        <f t="shared" si="0"/>
        <v>75830.194800000012</v>
      </c>
    </row>
    <row r="14" spans="1:27" x14ac:dyDescent="0.25">
      <c r="A14" s="35">
        <v>8</v>
      </c>
      <c r="B14" s="34">
        <f>паспорт!S18</f>
        <v>38.25</v>
      </c>
      <c r="C14" s="99">
        <v>4036.5920000000001</v>
      </c>
      <c r="D14" s="30">
        <v>2624.2927</v>
      </c>
      <c r="E14" s="31">
        <v>952.08069999999998</v>
      </c>
      <c r="F14" s="30">
        <v>4764.6728999999996</v>
      </c>
      <c r="G14" s="30">
        <v>4713.5771000000004</v>
      </c>
      <c r="H14" s="30">
        <v>15562.9717</v>
      </c>
      <c r="I14" s="30">
        <v>845.27779999999996</v>
      </c>
      <c r="J14" s="31">
        <v>577.45630000000006</v>
      </c>
      <c r="K14" s="30">
        <v>534.31979999999999</v>
      </c>
      <c r="L14" s="31">
        <v>3639.1169</v>
      </c>
      <c r="M14" s="30">
        <v>1214.3711000000001</v>
      </c>
      <c r="N14" s="30">
        <v>1286.4668999999999</v>
      </c>
      <c r="O14" s="30">
        <v>4027.5430000000001</v>
      </c>
      <c r="P14" s="30">
        <v>24021.650399999999</v>
      </c>
      <c r="Q14" s="30">
        <v>976.15440000000001</v>
      </c>
      <c r="R14" s="30">
        <v>327.54930000000002</v>
      </c>
      <c r="S14" s="30">
        <v>2606.8292999999999</v>
      </c>
      <c r="T14" s="30">
        <v>834.09829999999999</v>
      </c>
      <c r="U14" s="30">
        <v>3652.8499000000002</v>
      </c>
      <c r="V14" s="30">
        <v>1579.6782000000001</v>
      </c>
      <c r="W14" s="30">
        <v>1786.0361</v>
      </c>
      <c r="X14" s="30">
        <v>2687.9575</v>
      </c>
      <c r="Y14" s="30">
        <v>1317.1377</v>
      </c>
      <c r="Z14" s="30">
        <v>2494.0610000000001</v>
      </c>
      <c r="AA14" s="29">
        <f t="shared" si="0"/>
        <v>87062.740999999995</v>
      </c>
    </row>
    <row r="15" spans="1:27" x14ac:dyDescent="0.25">
      <c r="A15" s="35">
        <v>9</v>
      </c>
      <c r="B15" s="34">
        <f>паспорт!S19</f>
        <v>38.25</v>
      </c>
      <c r="C15" s="99">
        <v>4490.8198000000002</v>
      </c>
      <c r="D15" s="30">
        <v>5215.6895000000004</v>
      </c>
      <c r="E15" s="31">
        <v>1945.5111999999999</v>
      </c>
      <c r="F15" s="30">
        <v>4912.6597000000002</v>
      </c>
      <c r="G15" s="30">
        <v>5942.4453000000003</v>
      </c>
      <c r="H15" s="30">
        <v>15081.0908</v>
      </c>
      <c r="I15" s="30">
        <v>820.09339999999997</v>
      </c>
      <c r="J15" s="31">
        <v>957.22709999999995</v>
      </c>
      <c r="K15" s="30">
        <v>584.52470000000005</v>
      </c>
      <c r="L15" s="31">
        <v>3646.9398999999999</v>
      </c>
      <c r="M15" s="30">
        <v>1623.4338</v>
      </c>
      <c r="N15" s="30">
        <v>1840.8235</v>
      </c>
      <c r="O15" s="30">
        <v>4852.4844000000003</v>
      </c>
      <c r="P15" s="30">
        <v>28403.150399999999</v>
      </c>
      <c r="Q15" s="30">
        <v>1277.9556</v>
      </c>
      <c r="R15" s="30">
        <v>359.23719999999997</v>
      </c>
      <c r="S15" s="30">
        <v>4466.9043000000001</v>
      </c>
      <c r="T15" s="30">
        <v>889.3759</v>
      </c>
      <c r="U15" s="30">
        <v>5791.1558000000005</v>
      </c>
      <c r="V15" s="30">
        <v>1556.7463</v>
      </c>
      <c r="W15" s="30">
        <v>2071.9194000000002</v>
      </c>
      <c r="X15" s="30">
        <v>2654.4629</v>
      </c>
      <c r="Y15" s="30">
        <v>1350.9063000000001</v>
      </c>
      <c r="Z15" s="30">
        <v>2851.0695999999998</v>
      </c>
      <c r="AA15" s="29">
        <f t="shared" si="0"/>
        <v>103586.62679999998</v>
      </c>
    </row>
    <row r="16" spans="1:27" x14ac:dyDescent="0.25">
      <c r="A16" s="35">
        <v>10</v>
      </c>
      <c r="B16" s="34">
        <f>паспорт!S20</f>
        <v>38.22</v>
      </c>
      <c r="C16" s="99">
        <v>6416.0137000000004</v>
      </c>
      <c r="D16" s="30">
        <v>5127.6592000000001</v>
      </c>
      <c r="E16" s="31">
        <v>1901.2861</v>
      </c>
      <c r="F16" s="30">
        <v>7048.5361000000003</v>
      </c>
      <c r="G16" s="30">
        <v>9067.5635000000002</v>
      </c>
      <c r="H16" s="30">
        <v>19486.837899999999</v>
      </c>
      <c r="I16" s="30">
        <v>1073.1848</v>
      </c>
      <c r="J16" s="31">
        <v>958.60879999999997</v>
      </c>
      <c r="K16" s="30">
        <v>667.32650000000001</v>
      </c>
      <c r="L16" s="31">
        <v>4320.7323999999999</v>
      </c>
      <c r="M16" s="30">
        <v>1658.3278</v>
      </c>
      <c r="N16" s="30">
        <v>1786.9670000000001</v>
      </c>
      <c r="O16" s="30">
        <v>4721.5239000000001</v>
      </c>
      <c r="P16" s="30">
        <v>31400.5684</v>
      </c>
      <c r="Q16" s="30">
        <v>1549.3816999999999</v>
      </c>
      <c r="R16" s="30">
        <v>465.14609999999999</v>
      </c>
      <c r="S16" s="30">
        <v>4540.9350999999997</v>
      </c>
      <c r="T16" s="30">
        <v>1212.2047</v>
      </c>
      <c r="U16" s="30">
        <v>6506.5747000000001</v>
      </c>
      <c r="V16" s="30">
        <v>1717.0137999999999</v>
      </c>
      <c r="W16" s="30">
        <v>2247.7864</v>
      </c>
      <c r="X16" s="30">
        <v>3563.0902999999998</v>
      </c>
      <c r="Y16" s="30">
        <v>1576.6356000000001</v>
      </c>
      <c r="Z16" s="30">
        <v>2929.5115000000001</v>
      </c>
      <c r="AA16" s="29">
        <f t="shared" si="0"/>
        <v>121943.41599999998</v>
      </c>
    </row>
    <row r="17" spans="1:27" x14ac:dyDescent="0.25">
      <c r="A17" s="35">
        <v>11</v>
      </c>
      <c r="B17" s="34">
        <f>паспорт!S21</f>
        <v>38.21</v>
      </c>
      <c r="C17" s="99">
        <v>6980.2816999999995</v>
      </c>
      <c r="D17" s="30">
        <v>5178.6400999999996</v>
      </c>
      <c r="E17" s="31">
        <v>1525.9916000000001</v>
      </c>
      <c r="F17" s="30">
        <v>6941.7646000000004</v>
      </c>
      <c r="G17" s="30">
        <v>7864.7466000000004</v>
      </c>
      <c r="H17" s="30">
        <v>17577.7559</v>
      </c>
      <c r="I17" s="30">
        <v>978.22159999999997</v>
      </c>
      <c r="J17" s="31">
        <v>541.36249999999995</v>
      </c>
      <c r="K17" s="30">
        <v>591.6395</v>
      </c>
      <c r="L17" s="31">
        <v>4063.6352999999999</v>
      </c>
      <c r="M17" s="30">
        <v>1420.5050000000001</v>
      </c>
      <c r="N17" s="30">
        <v>1853.4562000000001</v>
      </c>
      <c r="O17" s="30">
        <v>4332.5033999999996</v>
      </c>
      <c r="P17" s="30">
        <v>28537.863300000001</v>
      </c>
      <c r="Q17" s="30">
        <v>1307.9873</v>
      </c>
      <c r="R17" s="30">
        <v>570.34990000000005</v>
      </c>
      <c r="S17" s="30">
        <v>3743.9848999999999</v>
      </c>
      <c r="T17" s="30">
        <v>1106.1294</v>
      </c>
      <c r="U17" s="30">
        <v>4226.0668999999998</v>
      </c>
      <c r="V17" s="30">
        <v>1668.079</v>
      </c>
      <c r="W17" s="30">
        <v>2006.8058000000001</v>
      </c>
      <c r="X17" s="30">
        <v>3328.1300999999999</v>
      </c>
      <c r="Y17" s="30">
        <v>1556.4509</v>
      </c>
      <c r="Z17" s="30">
        <v>2643.9094</v>
      </c>
      <c r="AA17" s="29">
        <f t="shared" si="0"/>
        <v>110546.26089999999</v>
      </c>
    </row>
    <row r="18" spans="1:27" x14ac:dyDescent="0.25">
      <c r="A18" s="35">
        <v>12</v>
      </c>
      <c r="B18" s="34">
        <f>паспорт!S22</f>
        <v>38.299999999999997</v>
      </c>
      <c r="C18" s="99">
        <v>5569.0391</v>
      </c>
      <c r="D18" s="30">
        <v>5581.1869999999999</v>
      </c>
      <c r="E18" s="31">
        <v>1491.2018</v>
      </c>
      <c r="F18" s="30">
        <v>6631.4219000000003</v>
      </c>
      <c r="G18" s="30">
        <v>6794.6698999999999</v>
      </c>
      <c r="H18" s="30">
        <v>16425.859400000001</v>
      </c>
      <c r="I18" s="30">
        <v>935.50570000000005</v>
      </c>
      <c r="J18" s="31">
        <v>775.70039999999995</v>
      </c>
      <c r="K18" s="30">
        <v>597.2473</v>
      </c>
      <c r="L18" s="31">
        <v>4142.0933000000005</v>
      </c>
      <c r="M18" s="30">
        <v>1386.8285000000001</v>
      </c>
      <c r="N18" s="30">
        <v>1810.1084000000001</v>
      </c>
      <c r="O18" s="30">
        <v>4483.2622000000001</v>
      </c>
      <c r="P18" s="30">
        <v>27679.5566</v>
      </c>
      <c r="Q18" s="30">
        <v>1428.114</v>
      </c>
      <c r="R18" s="30">
        <v>463.83449999999999</v>
      </c>
      <c r="S18" s="30">
        <v>3685.3445000000002</v>
      </c>
      <c r="T18" s="30">
        <v>1139.2393999999999</v>
      </c>
      <c r="U18" s="30">
        <v>6113.6323000000002</v>
      </c>
      <c r="V18" s="30">
        <v>1704.1688999999999</v>
      </c>
      <c r="W18" s="30">
        <v>1979.1215</v>
      </c>
      <c r="X18" s="30">
        <v>3303.0536999999999</v>
      </c>
      <c r="Y18" s="30">
        <v>1514.8248000000001</v>
      </c>
      <c r="Z18" s="30">
        <v>2573.5686000000001</v>
      </c>
      <c r="AA18" s="29">
        <f t="shared" si="0"/>
        <v>108208.58370000002</v>
      </c>
    </row>
    <row r="19" spans="1:27" x14ac:dyDescent="0.25">
      <c r="A19" s="35">
        <v>13</v>
      </c>
      <c r="B19" s="34">
        <f>паспорт!S23</f>
        <v>38.340000000000003</v>
      </c>
      <c r="C19" s="99">
        <v>5546.0454</v>
      </c>
      <c r="D19" s="30">
        <v>5434.6049999999996</v>
      </c>
      <c r="E19" s="31">
        <v>1407.4091000000001</v>
      </c>
      <c r="F19" s="30">
        <v>5739.8472000000002</v>
      </c>
      <c r="G19" s="30">
        <v>6803.1592000000001</v>
      </c>
      <c r="H19" s="30">
        <v>16286.959000000001</v>
      </c>
      <c r="I19" s="30">
        <v>918.41269999999997</v>
      </c>
      <c r="J19" s="31">
        <v>972.55050000000006</v>
      </c>
      <c r="K19" s="30">
        <v>596.95370000000003</v>
      </c>
      <c r="L19" s="31">
        <v>3900.0228999999999</v>
      </c>
      <c r="M19" s="30">
        <v>1423.9827</v>
      </c>
      <c r="N19" s="30">
        <v>1714.6405</v>
      </c>
      <c r="O19" s="30">
        <v>4383.1313</v>
      </c>
      <c r="P19" s="30">
        <v>24648.1875</v>
      </c>
      <c r="Q19" s="30">
        <v>1105.0099</v>
      </c>
      <c r="R19" s="30">
        <v>291.65039999999999</v>
      </c>
      <c r="S19" s="30">
        <v>3556.3908999999999</v>
      </c>
      <c r="T19" s="30">
        <v>1119.0636</v>
      </c>
      <c r="U19" s="30">
        <v>5550.8481000000002</v>
      </c>
      <c r="V19" s="30">
        <v>1584.2472</v>
      </c>
      <c r="W19" s="30">
        <v>1836.24</v>
      </c>
      <c r="X19" s="30">
        <v>3012.7838999999999</v>
      </c>
      <c r="Y19" s="30">
        <v>1436.4335000000001</v>
      </c>
      <c r="Z19" s="30">
        <v>2605.7192</v>
      </c>
      <c r="AA19" s="29">
        <f t="shared" si="0"/>
        <v>101874.2934</v>
      </c>
    </row>
    <row r="20" spans="1:27" x14ac:dyDescent="0.25">
      <c r="A20" s="35">
        <v>14</v>
      </c>
      <c r="B20" s="34">
        <f>паспорт!S24</f>
        <v>38.32</v>
      </c>
      <c r="C20" s="99">
        <v>6520.54</v>
      </c>
      <c r="D20" s="30">
        <v>7070.1352999999999</v>
      </c>
      <c r="E20" s="31">
        <v>1802.009</v>
      </c>
      <c r="F20" s="30">
        <v>7152.1216000000004</v>
      </c>
      <c r="G20" s="30">
        <v>7797.5571</v>
      </c>
      <c r="H20" s="30">
        <v>18689.730500000001</v>
      </c>
      <c r="I20" s="30">
        <v>1088.0853</v>
      </c>
      <c r="J20" s="31">
        <v>1156.8219999999999</v>
      </c>
      <c r="K20" s="30">
        <v>682.59979999999996</v>
      </c>
      <c r="L20" s="31">
        <v>4658.4872999999998</v>
      </c>
      <c r="M20" s="30">
        <v>1605.7075</v>
      </c>
      <c r="N20" s="30">
        <v>2011.5989</v>
      </c>
      <c r="O20" s="30">
        <v>4950.0263999999997</v>
      </c>
      <c r="P20" s="30">
        <v>30888.144499999999</v>
      </c>
      <c r="Q20" s="30">
        <v>1189.7616</v>
      </c>
      <c r="R20" s="30">
        <v>627.63509999999997</v>
      </c>
      <c r="S20" s="30">
        <v>3974.9992999999999</v>
      </c>
      <c r="T20" s="30">
        <v>1514.895</v>
      </c>
      <c r="U20" s="30">
        <v>6479.8900999999996</v>
      </c>
      <c r="V20" s="30">
        <v>1820.3852999999999</v>
      </c>
      <c r="W20" s="30">
        <v>2488.1498999999999</v>
      </c>
      <c r="X20" s="30">
        <v>3866.1750000000002</v>
      </c>
      <c r="Y20" s="30">
        <v>1681.6352999999999</v>
      </c>
      <c r="Z20" s="30">
        <v>3062.3872000000001</v>
      </c>
      <c r="AA20" s="29">
        <f t="shared" si="0"/>
        <v>122779.47899999999</v>
      </c>
    </row>
    <row r="21" spans="1:27" x14ac:dyDescent="0.25">
      <c r="A21" s="35">
        <v>15</v>
      </c>
      <c r="B21" s="34">
        <f>паспорт!S25</f>
        <v>38.340000000000003</v>
      </c>
      <c r="C21" s="99">
        <v>4594.0663999999997</v>
      </c>
      <c r="D21" s="30">
        <v>5145.2964000000002</v>
      </c>
      <c r="E21" s="31">
        <v>1385.1202000000001</v>
      </c>
      <c r="F21" s="30">
        <v>5433.5054</v>
      </c>
      <c r="G21" s="30">
        <v>5210.3978999999999</v>
      </c>
      <c r="H21" s="30">
        <v>14960.257799999999</v>
      </c>
      <c r="I21" s="30">
        <v>822.26660000000004</v>
      </c>
      <c r="J21" s="31">
        <v>925.70479999999998</v>
      </c>
      <c r="K21" s="30">
        <v>515.6318</v>
      </c>
      <c r="L21" s="31">
        <v>3702.9220999999998</v>
      </c>
      <c r="M21" s="30">
        <v>1347.421</v>
      </c>
      <c r="N21" s="30">
        <v>1691.6165000000001</v>
      </c>
      <c r="O21" s="30">
        <v>4097.7089999999998</v>
      </c>
      <c r="P21" s="30">
        <v>25037.835899999998</v>
      </c>
      <c r="Q21" s="30">
        <v>915.70780000000002</v>
      </c>
      <c r="R21" s="30">
        <v>391.2944</v>
      </c>
      <c r="S21" s="30">
        <v>3123.4294</v>
      </c>
      <c r="T21" s="30">
        <v>907.3673</v>
      </c>
      <c r="U21" s="30">
        <v>5271.2016999999996</v>
      </c>
      <c r="V21" s="30">
        <v>1574.7407000000001</v>
      </c>
      <c r="W21" s="30">
        <v>1616.299</v>
      </c>
      <c r="X21" s="30">
        <v>2719.0241999999998</v>
      </c>
      <c r="Y21" s="30">
        <v>1412.1683</v>
      </c>
      <c r="Z21" s="30">
        <v>2589.0408000000002</v>
      </c>
      <c r="AA21" s="29">
        <f t="shared" si="0"/>
        <v>95390.025399999999</v>
      </c>
    </row>
    <row r="22" spans="1:27" x14ac:dyDescent="0.25">
      <c r="A22" s="32">
        <v>16</v>
      </c>
      <c r="B22" s="34">
        <f>паспорт!S26</f>
        <v>38.340000000000003</v>
      </c>
      <c r="C22" s="99">
        <v>4070.7357999999999</v>
      </c>
      <c r="D22" s="30">
        <v>4628.1616000000004</v>
      </c>
      <c r="E22" s="31">
        <v>1133.3322000000001</v>
      </c>
      <c r="F22" s="30">
        <v>4588.0698000000002</v>
      </c>
      <c r="G22" s="30">
        <v>4543.0092999999997</v>
      </c>
      <c r="H22" s="30">
        <v>13642.487300000001</v>
      </c>
      <c r="I22" s="30">
        <v>682.00699999999995</v>
      </c>
      <c r="J22" s="31">
        <v>848.95669999999996</v>
      </c>
      <c r="K22" s="30">
        <v>437.58030000000002</v>
      </c>
      <c r="L22" s="31">
        <v>3332.5574000000001</v>
      </c>
      <c r="M22" s="30">
        <v>1216.9530999999999</v>
      </c>
      <c r="N22" s="30">
        <v>1533.9644000000001</v>
      </c>
      <c r="O22" s="30">
        <v>3745.2292000000002</v>
      </c>
      <c r="P22" s="30">
        <v>23417.136699999999</v>
      </c>
      <c r="Q22" s="30">
        <v>1163.6261999999999</v>
      </c>
      <c r="R22" s="30">
        <v>326.58179999999999</v>
      </c>
      <c r="S22" s="30">
        <v>2675.8371999999999</v>
      </c>
      <c r="T22" s="30">
        <v>774.47760000000005</v>
      </c>
      <c r="U22" s="30">
        <v>4902.4565000000002</v>
      </c>
      <c r="V22" s="30">
        <v>1461.4290000000001</v>
      </c>
      <c r="W22" s="30">
        <v>1480.8903</v>
      </c>
      <c r="X22" s="30">
        <v>2424.2107000000001</v>
      </c>
      <c r="Y22" s="30">
        <v>1275.5734</v>
      </c>
      <c r="Z22" s="30">
        <v>2346.1073999999999</v>
      </c>
      <c r="AA22" s="29">
        <f t="shared" si="0"/>
        <v>86651.37089999998</v>
      </c>
    </row>
    <row r="23" spans="1:27" x14ac:dyDescent="0.25">
      <c r="A23" s="32">
        <v>17</v>
      </c>
      <c r="B23" s="34">
        <f>паспорт!S27</f>
        <v>38.31</v>
      </c>
      <c r="C23" s="99">
        <v>4113.3018000000002</v>
      </c>
      <c r="D23" s="30">
        <v>4773.1016</v>
      </c>
      <c r="E23" s="31">
        <v>1149.0790999999999</v>
      </c>
      <c r="F23" s="30">
        <v>4869.7440999999999</v>
      </c>
      <c r="G23" s="30">
        <v>4862.7138999999997</v>
      </c>
      <c r="H23" s="30">
        <v>14053.9863</v>
      </c>
      <c r="I23" s="30">
        <v>717.27260000000001</v>
      </c>
      <c r="J23" s="31">
        <v>870.14549999999997</v>
      </c>
      <c r="K23" s="30">
        <v>396.07830000000001</v>
      </c>
      <c r="L23" s="31">
        <v>3402.2305000000001</v>
      </c>
      <c r="M23" s="30">
        <v>1228.8042</v>
      </c>
      <c r="N23" s="30">
        <v>1554.556</v>
      </c>
      <c r="O23" s="30">
        <v>3834</v>
      </c>
      <c r="P23" s="30">
        <v>22872.640599999999</v>
      </c>
      <c r="Q23" s="30">
        <v>762.23889999999994</v>
      </c>
      <c r="R23" s="30">
        <v>306.04309999999998</v>
      </c>
      <c r="S23" s="30">
        <v>3014.9229</v>
      </c>
      <c r="T23" s="30">
        <v>801.41150000000005</v>
      </c>
      <c r="U23" s="30">
        <v>5076.1000999999997</v>
      </c>
      <c r="V23" s="30">
        <v>1529.4783</v>
      </c>
      <c r="W23" s="30">
        <v>1607.0061000000001</v>
      </c>
      <c r="X23" s="30">
        <v>2527.6725999999999</v>
      </c>
      <c r="Y23" s="30">
        <v>1478.4357</v>
      </c>
      <c r="Z23" s="30">
        <v>2392.3517999999999</v>
      </c>
      <c r="AA23" s="29">
        <f t="shared" si="0"/>
        <v>88193.315499999997</v>
      </c>
    </row>
    <row r="24" spans="1:27" x14ac:dyDescent="0.25">
      <c r="A24" s="32">
        <v>18</v>
      </c>
      <c r="B24" s="34">
        <f>паспорт!S28</f>
        <v>38.31</v>
      </c>
      <c r="C24" s="99">
        <v>4149.6270000000004</v>
      </c>
      <c r="D24" s="30">
        <v>4543.5556999999999</v>
      </c>
      <c r="E24" s="31">
        <v>1174.1016999999999</v>
      </c>
      <c r="F24" s="30">
        <v>4407.0106999999998</v>
      </c>
      <c r="G24" s="30">
        <v>4759.6229999999996</v>
      </c>
      <c r="H24" s="30">
        <v>13604.372100000001</v>
      </c>
      <c r="I24" s="30">
        <v>673.10410000000002</v>
      </c>
      <c r="J24" s="31">
        <v>839.73140000000001</v>
      </c>
      <c r="K24" s="30">
        <v>429.54669999999999</v>
      </c>
      <c r="L24" s="31">
        <v>3316.4490000000001</v>
      </c>
      <c r="M24" s="30">
        <v>1221.6729</v>
      </c>
      <c r="N24" s="30">
        <v>1549.7637999999999</v>
      </c>
      <c r="O24" s="30">
        <v>3893.1887000000002</v>
      </c>
      <c r="P24" s="30">
        <v>23740.103500000001</v>
      </c>
      <c r="Q24" s="30">
        <v>822.03340000000003</v>
      </c>
      <c r="R24" s="30">
        <v>311.53910000000002</v>
      </c>
      <c r="S24" s="30">
        <v>3015.9735999999998</v>
      </c>
      <c r="T24" s="30">
        <v>717.67409999999995</v>
      </c>
      <c r="U24" s="30">
        <v>4913.9994999999999</v>
      </c>
      <c r="V24" s="30">
        <v>1493.7175</v>
      </c>
      <c r="W24" s="30">
        <v>1520.0491999999999</v>
      </c>
      <c r="X24" s="30">
        <v>2468.9416999999999</v>
      </c>
      <c r="Y24" s="30">
        <v>1250.1672000000001</v>
      </c>
      <c r="Z24" s="30">
        <v>2293.5371</v>
      </c>
      <c r="AA24" s="29">
        <f t="shared" si="0"/>
        <v>87109.482699999979</v>
      </c>
    </row>
    <row r="25" spans="1:27" x14ac:dyDescent="0.25">
      <c r="A25" s="32">
        <v>19</v>
      </c>
      <c r="B25" s="34">
        <f>паспорт!S29</f>
        <v>38.32</v>
      </c>
      <c r="C25" s="99">
        <v>3805.9704999999999</v>
      </c>
      <c r="D25" s="30">
        <v>4399.1620999999996</v>
      </c>
      <c r="E25" s="33">
        <v>1033.4132</v>
      </c>
      <c r="F25" s="30">
        <v>4428.4839000000002</v>
      </c>
      <c r="G25" s="30">
        <v>4429.2793000000001</v>
      </c>
      <c r="H25" s="30">
        <v>12986.141600000001</v>
      </c>
      <c r="I25" s="30">
        <v>656.41859999999997</v>
      </c>
      <c r="J25" s="31">
        <v>836.53240000000005</v>
      </c>
      <c r="K25" s="30">
        <v>406.48939999999999</v>
      </c>
      <c r="L25" s="31">
        <v>3357.8852999999999</v>
      </c>
      <c r="M25" s="30">
        <v>1217.5046</v>
      </c>
      <c r="N25" s="30">
        <v>1525.2106000000001</v>
      </c>
      <c r="O25" s="30">
        <v>3843.1377000000002</v>
      </c>
      <c r="P25" s="30">
        <v>22753.103500000001</v>
      </c>
      <c r="Q25" s="30">
        <v>11355.026400000001</v>
      </c>
      <c r="R25" s="30">
        <v>297.90820000000002</v>
      </c>
      <c r="S25" s="30">
        <v>2877.5088000000001</v>
      </c>
      <c r="T25" s="30">
        <v>637.02260000000001</v>
      </c>
      <c r="U25" s="30">
        <v>4992.3203000000003</v>
      </c>
      <c r="V25" s="30">
        <v>1454.4668999999999</v>
      </c>
      <c r="W25" s="30">
        <v>1484.1651999999999</v>
      </c>
      <c r="X25" s="30">
        <v>2374.5610000000001</v>
      </c>
      <c r="Y25" s="30">
        <v>1244.6346000000001</v>
      </c>
      <c r="Z25" s="30">
        <v>2374.3906000000002</v>
      </c>
      <c r="AA25" s="29">
        <f t="shared" si="0"/>
        <v>94770.737300000023</v>
      </c>
    </row>
    <row r="26" spans="1:27" x14ac:dyDescent="0.25">
      <c r="A26" s="32">
        <v>20</v>
      </c>
      <c r="B26" s="34">
        <f>паспорт!S30</f>
        <v>38.340000000000003</v>
      </c>
      <c r="C26" s="99">
        <v>3939.5846999999999</v>
      </c>
      <c r="D26" s="30">
        <v>4698.6122999999998</v>
      </c>
      <c r="E26" s="33">
        <v>1242.5363</v>
      </c>
      <c r="F26" s="30">
        <v>4772.2782999999999</v>
      </c>
      <c r="G26" s="30">
        <v>5180.7250999999997</v>
      </c>
      <c r="H26" s="30">
        <v>14119.6553</v>
      </c>
      <c r="I26" s="30">
        <v>770.39959999999996</v>
      </c>
      <c r="J26" s="31">
        <v>935.04499999999996</v>
      </c>
      <c r="K26" s="30">
        <v>466.41559999999998</v>
      </c>
      <c r="L26" s="31">
        <v>3722.2838999999999</v>
      </c>
      <c r="M26" s="30">
        <v>1422.048</v>
      </c>
      <c r="N26" s="30">
        <v>1591.6521</v>
      </c>
      <c r="O26" s="30">
        <v>4389.4956000000002</v>
      </c>
      <c r="P26" s="30">
        <v>22859.7539</v>
      </c>
      <c r="Q26" s="30">
        <v>20675.6289</v>
      </c>
      <c r="R26" s="30">
        <v>329.8451</v>
      </c>
      <c r="S26" s="30">
        <v>3214.8103000000001</v>
      </c>
      <c r="T26" s="30">
        <v>867.08669999999995</v>
      </c>
      <c r="U26" s="30">
        <v>5055.2152999999998</v>
      </c>
      <c r="V26" s="30">
        <v>1598.3646000000001</v>
      </c>
      <c r="W26" s="30">
        <v>1582.5531000000001</v>
      </c>
      <c r="X26" s="30">
        <v>2772.6702</v>
      </c>
      <c r="Y26" s="30">
        <v>1417.8217</v>
      </c>
      <c r="Z26" s="30">
        <v>2516.5752000000002</v>
      </c>
      <c r="AA26" s="29">
        <f t="shared" si="0"/>
        <v>110141.05680000001</v>
      </c>
    </row>
    <row r="27" spans="1:27" x14ac:dyDescent="0.25">
      <c r="A27" s="32">
        <v>21</v>
      </c>
      <c r="B27" s="34">
        <f>паспорт!S31</f>
        <v>38.299999999999997</v>
      </c>
      <c r="C27" s="99">
        <v>4464.6220999999996</v>
      </c>
      <c r="D27" s="30">
        <v>5105.9022999999997</v>
      </c>
      <c r="E27" s="33">
        <v>1321.6986999999999</v>
      </c>
      <c r="F27" s="30">
        <v>4612.2772999999997</v>
      </c>
      <c r="G27" s="30">
        <v>5212.5010000000002</v>
      </c>
      <c r="H27" s="30">
        <v>14321.623</v>
      </c>
      <c r="I27" s="30">
        <v>695.60080000000005</v>
      </c>
      <c r="J27" s="31">
        <v>957.14509999999996</v>
      </c>
      <c r="K27" s="30">
        <v>345.60879999999997</v>
      </c>
      <c r="L27" s="31">
        <v>3647.3701000000001</v>
      </c>
      <c r="M27" s="30">
        <v>1285.8882000000001</v>
      </c>
      <c r="N27" s="30">
        <v>1674.443</v>
      </c>
      <c r="O27" s="30">
        <v>4118.4198999999999</v>
      </c>
      <c r="P27" s="30">
        <v>24744.712899999999</v>
      </c>
      <c r="Q27" s="30">
        <v>7977.7489999999998</v>
      </c>
      <c r="R27" s="30">
        <v>305.93579999999997</v>
      </c>
      <c r="S27" s="30">
        <v>3342.7795000000001</v>
      </c>
      <c r="T27" s="30">
        <v>798.38890000000004</v>
      </c>
      <c r="U27" s="30">
        <v>5161.3788999999997</v>
      </c>
      <c r="V27" s="30">
        <v>1498.3472999999999</v>
      </c>
      <c r="W27" s="30">
        <v>1652.1929</v>
      </c>
      <c r="X27" s="30">
        <v>2620.9191999999998</v>
      </c>
      <c r="Y27" s="30">
        <v>1344.5048999999999</v>
      </c>
      <c r="Z27" s="30">
        <v>2473.0853999999999</v>
      </c>
      <c r="AA27" s="29">
        <f t="shared" si="0"/>
        <v>99683.095000000001</v>
      </c>
    </row>
    <row r="28" spans="1:27" x14ac:dyDescent="0.25">
      <c r="A28" s="32">
        <v>22</v>
      </c>
      <c r="B28" s="34">
        <f>паспорт!S32</f>
        <v>38.299999999999997</v>
      </c>
      <c r="C28" s="99">
        <v>4092.8733000000002</v>
      </c>
      <c r="D28" s="30">
        <v>5086.4038</v>
      </c>
      <c r="E28" s="31">
        <v>1299.7760000000001</v>
      </c>
      <c r="F28" s="30">
        <v>4611.7597999999998</v>
      </c>
      <c r="G28" s="30">
        <v>4862.8535000000002</v>
      </c>
      <c r="H28" s="30">
        <v>14520.8359</v>
      </c>
      <c r="I28" s="30">
        <v>753.28070000000002</v>
      </c>
      <c r="J28" s="31">
        <v>897.56709999999998</v>
      </c>
      <c r="K28" s="30">
        <v>460.93799999999999</v>
      </c>
      <c r="L28" s="31">
        <v>3445.6309000000001</v>
      </c>
      <c r="M28" s="30">
        <v>1266.3168000000001</v>
      </c>
      <c r="N28" s="30">
        <v>1657.9351999999999</v>
      </c>
      <c r="O28" s="30">
        <v>4269.1421</v>
      </c>
      <c r="P28" s="30">
        <v>25291.898399999998</v>
      </c>
      <c r="Q28" s="30">
        <v>910.83109999999999</v>
      </c>
      <c r="R28" s="30">
        <v>184.52690000000001</v>
      </c>
      <c r="S28" s="30">
        <v>3310.3989000000001</v>
      </c>
      <c r="T28" s="30">
        <v>775.83920000000001</v>
      </c>
      <c r="U28" s="30">
        <v>4969.9701999999997</v>
      </c>
      <c r="V28" s="30">
        <v>1452.778</v>
      </c>
      <c r="W28" s="30">
        <v>1570.3154</v>
      </c>
      <c r="X28" s="30">
        <v>2556.2919999999999</v>
      </c>
      <c r="Y28" s="30">
        <v>1321.7927</v>
      </c>
      <c r="Z28" s="30">
        <v>2480.6062000000002</v>
      </c>
      <c r="AA28" s="29">
        <f t="shared" si="0"/>
        <v>92050.56210000001</v>
      </c>
    </row>
    <row r="29" spans="1:27" x14ac:dyDescent="0.25">
      <c r="A29" s="32">
        <v>23</v>
      </c>
      <c r="B29" s="34">
        <f>паспорт!S33</f>
        <v>38.299999999999997</v>
      </c>
      <c r="C29" s="99">
        <v>3774.3611000000001</v>
      </c>
      <c r="D29" s="30">
        <v>4684.7896000000001</v>
      </c>
      <c r="E29" s="31">
        <v>1080.7012</v>
      </c>
      <c r="F29" s="30">
        <v>4194.2515000000003</v>
      </c>
      <c r="G29" s="30">
        <v>4202.9013999999997</v>
      </c>
      <c r="H29" s="30">
        <v>13557.290999999999</v>
      </c>
      <c r="I29" s="30">
        <v>614.53250000000003</v>
      </c>
      <c r="J29" s="31">
        <v>838.04380000000003</v>
      </c>
      <c r="K29" s="30">
        <v>457.1891</v>
      </c>
      <c r="L29" s="31">
        <v>3181.5749999999998</v>
      </c>
      <c r="M29" s="30">
        <v>1270.4114999999999</v>
      </c>
      <c r="N29" s="30">
        <v>1539.924</v>
      </c>
      <c r="O29" s="30">
        <v>4062.3552</v>
      </c>
      <c r="P29" s="30">
        <v>23060.820299999999</v>
      </c>
      <c r="Q29" s="30">
        <v>726.98130000000003</v>
      </c>
      <c r="R29" s="30">
        <v>311.23950000000002</v>
      </c>
      <c r="S29" s="30">
        <v>2811.9294</v>
      </c>
      <c r="T29" s="30">
        <v>660.74739999999997</v>
      </c>
      <c r="U29" s="30">
        <v>4886.0673999999999</v>
      </c>
      <c r="V29" s="30">
        <v>1417.4272000000001</v>
      </c>
      <c r="W29" s="30">
        <v>1463.4813999999999</v>
      </c>
      <c r="X29" s="30">
        <v>2303.1196</v>
      </c>
      <c r="Y29" s="30">
        <v>1236.5044</v>
      </c>
      <c r="Z29" s="30">
        <v>2394.6853000000001</v>
      </c>
      <c r="AA29" s="29">
        <f t="shared" si="0"/>
        <v>84731.330100000006</v>
      </c>
    </row>
    <row r="30" spans="1:27" x14ac:dyDescent="0.25">
      <c r="A30" s="32">
        <v>24</v>
      </c>
      <c r="B30" s="34">
        <f>паспорт!S34</f>
        <v>38.33</v>
      </c>
      <c r="C30" s="99">
        <f>3675.1885-208</f>
        <v>3467.1885000000002</v>
      </c>
      <c r="D30" s="30">
        <v>4476.8638000000001</v>
      </c>
      <c r="E30" s="31">
        <v>1108.6393</v>
      </c>
      <c r="F30" s="30">
        <v>4296.0522000000001</v>
      </c>
      <c r="G30" s="30">
        <v>4049.4045000000001</v>
      </c>
      <c r="H30" s="30">
        <v>13136.771500000001</v>
      </c>
      <c r="I30" s="30">
        <v>653.05650000000003</v>
      </c>
      <c r="J30" s="31">
        <v>848.80070000000001</v>
      </c>
      <c r="K30" s="30">
        <v>527.803</v>
      </c>
      <c r="L30" s="31">
        <v>3219.9385000000002</v>
      </c>
      <c r="M30" s="30">
        <v>1224.5381</v>
      </c>
      <c r="N30" s="30">
        <v>1545.9847</v>
      </c>
      <c r="O30" s="30">
        <v>4168.2578000000003</v>
      </c>
      <c r="P30" s="30">
        <v>22884.4395</v>
      </c>
      <c r="Q30" s="30">
        <v>790.37660000000005</v>
      </c>
      <c r="R30" s="30">
        <v>220.04519999999999</v>
      </c>
      <c r="S30" s="30">
        <v>2916.0437000000002</v>
      </c>
      <c r="T30" s="30">
        <v>691.34490000000005</v>
      </c>
      <c r="U30" s="30">
        <v>4787.9458000000004</v>
      </c>
      <c r="V30" s="30">
        <v>1425.2344000000001</v>
      </c>
      <c r="W30" s="30">
        <v>1294.8657000000001</v>
      </c>
      <c r="X30" s="30">
        <v>2301.8982000000001</v>
      </c>
      <c r="Y30" s="30">
        <v>1236.4056</v>
      </c>
      <c r="Z30" s="30">
        <v>2347.3827999999999</v>
      </c>
      <c r="AA30" s="29">
        <f t="shared" si="0"/>
        <v>83619.281499999997</v>
      </c>
    </row>
    <row r="31" spans="1:27" x14ac:dyDescent="0.25">
      <c r="A31" s="32">
        <v>25</v>
      </c>
      <c r="B31" s="34">
        <f>паспорт!S35</f>
        <v>38.36</v>
      </c>
      <c r="C31" s="99">
        <v>3746.8418000000001</v>
      </c>
      <c r="D31" s="30">
        <v>4523.2847000000002</v>
      </c>
      <c r="E31" s="31">
        <v>1067.0927999999999</v>
      </c>
      <c r="F31" s="30">
        <v>3750.9937</v>
      </c>
      <c r="G31" s="30">
        <v>3803.1264999999999</v>
      </c>
      <c r="H31" s="30">
        <v>12914.892599999999</v>
      </c>
      <c r="I31" s="30">
        <v>613.01369999999997</v>
      </c>
      <c r="J31" s="31">
        <v>797.85670000000005</v>
      </c>
      <c r="K31" s="30">
        <v>350.78449999999998</v>
      </c>
      <c r="L31" s="31">
        <v>3181.6514000000002</v>
      </c>
      <c r="M31" s="30">
        <v>1152.9047</v>
      </c>
      <c r="N31" s="30">
        <v>1463.4797000000001</v>
      </c>
      <c r="O31" s="30">
        <v>3865.0461</v>
      </c>
      <c r="P31" s="30">
        <v>22850.767599999999</v>
      </c>
      <c r="Q31" s="30">
        <v>824.26649999999995</v>
      </c>
      <c r="R31" s="30">
        <v>256.67239999999998</v>
      </c>
      <c r="S31" s="30">
        <v>2891.0698000000002</v>
      </c>
      <c r="T31" s="30">
        <v>651.62070000000006</v>
      </c>
      <c r="U31" s="30">
        <v>4722.2334000000001</v>
      </c>
      <c r="V31" s="30">
        <v>1418.2334000000001</v>
      </c>
      <c r="W31" s="30">
        <v>1236.7073</v>
      </c>
      <c r="X31" s="30">
        <v>2197.7939000000001</v>
      </c>
      <c r="Y31" s="30">
        <v>1220.0907</v>
      </c>
      <c r="Z31" s="30">
        <v>2272.8591000000001</v>
      </c>
      <c r="AA31" s="29">
        <f t="shared" si="0"/>
        <v>81773.2837</v>
      </c>
    </row>
    <row r="32" spans="1:27" x14ac:dyDescent="0.25">
      <c r="A32" s="32">
        <v>26</v>
      </c>
      <c r="B32" s="34">
        <f>паспорт!S36</f>
        <v>38.340000000000003</v>
      </c>
      <c r="C32" s="99">
        <v>3499.2058000000002</v>
      </c>
      <c r="D32" s="30">
        <v>4367.1908999999996</v>
      </c>
      <c r="E32" s="31">
        <v>1072.2692999999999</v>
      </c>
      <c r="F32" s="30">
        <v>3894.7827000000002</v>
      </c>
      <c r="G32" s="30">
        <v>3679.8523</v>
      </c>
      <c r="H32" s="30">
        <v>12468.948200000001</v>
      </c>
      <c r="I32" s="30">
        <v>601.69600000000003</v>
      </c>
      <c r="J32" s="31">
        <v>787.46759999999995</v>
      </c>
      <c r="K32" s="30">
        <v>325.09679999999997</v>
      </c>
      <c r="L32" s="31">
        <v>3040.3494000000001</v>
      </c>
      <c r="M32" s="30">
        <v>1144.3407</v>
      </c>
      <c r="N32" s="30">
        <v>1416.7942</v>
      </c>
      <c r="O32" s="30">
        <v>3856.4220999999998</v>
      </c>
      <c r="P32" s="30">
        <v>24021.623</v>
      </c>
      <c r="Q32" s="30">
        <v>738.85829999999999</v>
      </c>
      <c r="R32" s="30">
        <v>233.39879999999999</v>
      </c>
      <c r="S32" s="30">
        <v>2968.7919999999999</v>
      </c>
      <c r="T32" s="30">
        <v>622.08280000000002</v>
      </c>
      <c r="U32" s="30">
        <v>4564.4643999999998</v>
      </c>
      <c r="V32" s="30">
        <v>1429.2388000000001</v>
      </c>
      <c r="W32" s="30">
        <v>1225.5677000000001</v>
      </c>
      <c r="X32" s="30">
        <v>2160.5277999999998</v>
      </c>
      <c r="Y32" s="30">
        <v>1167.4658999999999</v>
      </c>
      <c r="Z32" s="30">
        <v>2258.1212999999998</v>
      </c>
      <c r="AA32" s="29">
        <f t="shared" si="0"/>
        <v>81544.556799999991</v>
      </c>
    </row>
    <row r="33" spans="1:27" x14ac:dyDescent="0.25">
      <c r="A33" s="32">
        <v>27</v>
      </c>
      <c r="B33" s="34">
        <f>паспорт!S37</f>
        <v>38.299999999999997</v>
      </c>
      <c r="C33" s="99">
        <v>3790.2743999999998</v>
      </c>
      <c r="D33" s="30">
        <v>5169.4804999999997</v>
      </c>
      <c r="E33" s="31">
        <v>1272.1837</v>
      </c>
      <c r="F33" s="30">
        <v>4355.2842000000001</v>
      </c>
      <c r="G33" s="30">
        <v>4362.2734</v>
      </c>
      <c r="H33" s="30">
        <v>13627.9512</v>
      </c>
      <c r="I33" s="30">
        <v>734.07140000000004</v>
      </c>
      <c r="J33" s="31">
        <v>960.69090000000006</v>
      </c>
      <c r="K33" s="30">
        <v>439.19260000000003</v>
      </c>
      <c r="L33" s="31">
        <v>3441.3108000000002</v>
      </c>
      <c r="M33" s="30">
        <v>1452.6790000000001</v>
      </c>
      <c r="N33" s="30">
        <v>1772.8148000000001</v>
      </c>
      <c r="O33" s="30">
        <v>4436.2777999999998</v>
      </c>
      <c r="P33" s="30">
        <v>24857.158200000002</v>
      </c>
      <c r="Q33" s="30">
        <v>948.73050000000001</v>
      </c>
      <c r="R33" s="30">
        <v>230.08879999999999</v>
      </c>
      <c r="S33" s="30">
        <v>3872.0337</v>
      </c>
      <c r="T33" s="30">
        <v>821.88070000000005</v>
      </c>
      <c r="U33" s="30">
        <v>5386.1724000000004</v>
      </c>
      <c r="V33" s="30">
        <v>1546.0926999999999</v>
      </c>
      <c r="W33" s="30">
        <v>1524.4099000000001</v>
      </c>
      <c r="X33" s="30">
        <v>2535.0154000000002</v>
      </c>
      <c r="Y33" s="30">
        <v>1327.9041999999999</v>
      </c>
      <c r="Z33" s="30">
        <v>2669.0466000000001</v>
      </c>
      <c r="AA33" s="29">
        <f t="shared" si="0"/>
        <v>91533.017800000001</v>
      </c>
    </row>
    <row r="34" spans="1:27" x14ac:dyDescent="0.25">
      <c r="A34" s="32">
        <v>28</v>
      </c>
      <c r="B34" s="116">
        <f>паспорт!S38</f>
        <v>38.299999999999997</v>
      </c>
      <c r="C34" s="99">
        <v>3451.6641</v>
      </c>
      <c r="D34" s="30">
        <v>4671.8018000000002</v>
      </c>
      <c r="E34" s="31">
        <v>1066.0796</v>
      </c>
      <c r="F34" s="30">
        <v>3843.5859</v>
      </c>
      <c r="G34" s="30">
        <v>4062.5554000000002</v>
      </c>
      <c r="H34" s="30">
        <v>13061.877899999999</v>
      </c>
      <c r="I34" s="30">
        <v>639.58259999999996</v>
      </c>
      <c r="J34" s="31">
        <v>845.12270000000001</v>
      </c>
      <c r="K34" s="30">
        <v>345.00069999999999</v>
      </c>
      <c r="L34" s="31">
        <v>3126.1012999999998</v>
      </c>
      <c r="M34" s="30">
        <v>1178.2119</v>
      </c>
      <c r="N34" s="30">
        <v>1588.8416999999999</v>
      </c>
      <c r="O34" s="30">
        <v>4189.3696</v>
      </c>
      <c r="P34" s="30">
        <v>23249.3887</v>
      </c>
      <c r="Q34" s="30">
        <v>635.18320000000006</v>
      </c>
      <c r="R34" s="30">
        <v>280.87299999999999</v>
      </c>
      <c r="S34" s="30">
        <v>2692.0691000000002</v>
      </c>
      <c r="T34" s="30">
        <v>665.48519999999996</v>
      </c>
      <c r="U34" s="30">
        <v>4860.9092000000001</v>
      </c>
      <c r="V34" s="30">
        <v>1439.4468999999999</v>
      </c>
      <c r="W34" s="30">
        <v>1349.3434</v>
      </c>
      <c r="X34" s="30">
        <v>2289.8546999999999</v>
      </c>
      <c r="Y34" s="30">
        <v>1228.1078</v>
      </c>
      <c r="Z34" s="30">
        <v>2383.7287999999999</v>
      </c>
      <c r="AA34" s="29">
        <f t="shared" si="0"/>
        <v>83144.185199999978</v>
      </c>
    </row>
    <row r="35" spans="1:27" x14ac:dyDescent="0.25">
      <c r="A35" s="32">
        <v>29</v>
      </c>
      <c r="B35" s="116">
        <f>паспорт!S39</f>
        <v>38.26</v>
      </c>
      <c r="C35" s="99">
        <v>3342.4416999999999</v>
      </c>
      <c r="D35" s="30">
        <v>4176.0087999999996</v>
      </c>
      <c r="E35" s="31">
        <v>1006.2927</v>
      </c>
      <c r="F35" s="30">
        <v>3671.1950999999999</v>
      </c>
      <c r="G35" s="30">
        <v>3597.3793999999998</v>
      </c>
      <c r="H35" s="30">
        <v>13303.501</v>
      </c>
      <c r="I35" s="30">
        <v>563.03279999999995</v>
      </c>
      <c r="J35" s="31">
        <v>834.6354</v>
      </c>
      <c r="K35" s="30">
        <v>366.43680000000001</v>
      </c>
      <c r="L35" s="31">
        <v>2950.1379000000002</v>
      </c>
      <c r="M35" s="30">
        <v>1048.5573999999999</v>
      </c>
      <c r="N35" s="30">
        <v>1432.2304999999999</v>
      </c>
      <c r="O35" s="30">
        <v>3519.4992999999999</v>
      </c>
      <c r="P35" s="30">
        <v>22088.769499999999</v>
      </c>
      <c r="Q35" s="30">
        <v>1153.9595999999999</v>
      </c>
      <c r="R35" s="30">
        <v>186.97909999999999</v>
      </c>
      <c r="S35" s="30">
        <v>1983.7871</v>
      </c>
      <c r="T35" s="30">
        <v>585.52430000000004</v>
      </c>
      <c r="U35" s="30">
        <v>4499.8364000000001</v>
      </c>
      <c r="V35" s="30">
        <v>1303.8130000000001</v>
      </c>
      <c r="W35" s="30">
        <v>1170.2551000000001</v>
      </c>
      <c r="X35" s="30">
        <v>2076.1934000000001</v>
      </c>
      <c r="Y35" s="30">
        <v>1172.5587</v>
      </c>
      <c r="Z35" s="30">
        <v>2192.8665000000001</v>
      </c>
      <c r="AA35" s="29">
        <f t="shared" ref="AA35:AA37" si="1">SUM(C35:Z35)</f>
        <v>78225.891499999983</v>
      </c>
    </row>
    <row r="36" spans="1:27" x14ac:dyDescent="0.25">
      <c r="A36" s="32">
        <v>30</v>
      </c>
      <c r="B36" s="116">
        <f>паспорт!S40</f>
        <v>38.24</v>
      </c>
      <c r="C36" s="99">
        <v>3244.8854999999999</v>
      </c>
      <c r="D36" s="30">
        <v>3930.5632000000001</v>
      </c>
      <c r="E36" s="31">
        <v>944.43240000000003</v>
      </c>
      <c r="F36" s="30">
        <v>3602.4477999999999</v>
      </c>
      <c r="G36" s="146">
        <v>3413.0808000000002</v>
      </c>
      <c r="H36" s="30">
        <v>12439.9414</v>
      </c>
      <c r="I36" s="30">
        <v>566.25900000000001</v>
      </c>
      <c r="J36" s="31">
        <v>789.72950000000003</v>
      </c>
      <c r="K36" s="30">
        <v>315.62279999999998</v>
      </c>
      <c r="L36" s="31">
        <v>2840.0486000000001</v>
      </c>
      <c r="M36" s="30">
        <v>1234.5771</v>
      </c>
      <c r="N36" s="30">
        <v>1427.2207000000001</v>
      </c>
      <c r="O36" s="30">
        <v>3748.1439999999998</v>
      </c>
      <c r="P36" s="30">
        <v>21859.781299999999</v>
      </c>
      <c r="Q36" s="30">
        <v>24896.3711</v>
      </c>
      <c r="R36" s="30">
        <v>201.62520000000001</v>
      </c>
      <c r="S36" s="30">
        <v>2033.8797999999999</v>
      </c>
      <c r="T36" s="30">
        <v>556.93790000000001</v>
      </c>
      <c r="U36" s="30">
        <v>4485.0972000000002</v>
      </c>
      <c r="V36" s="30">
        <v>1294.2140999999999</v>
      </c>
      <c r="W36" s="30">
        <v>1069.0062</v>
      </c>
      <c r="X36" s="30">
        <v>1991.9452000000001</v>
      </c>
      <c r="Y36" s="30">
        <v>1136.6396</v>
      </c>
      <c r="Z36" s="30">
        <v>2196.2905000000001</v>
      </c>
      <c r="AA36" s="29">
        <f t="shared" si="1"/>
        <v>100218.7409</v>
      </c>
    </row>
    <row r="37" spans="1:27" ht="15.75" thickBot="1" x14ac:dyDescent="0.3">
      <c r="A37" s="32">
        <v>31</v>
      </c>
      <c r="B37" s="116">
        <f>паспорт!S41</f>
        <v>38.24</v>
      </c>
      <c r="C37" s="99">
        <v>3097.3764999999999</v>
      </c>
      <c r="D37" s="30">
        <v>4052.0779000000002</v>
      </c>
      <c r="E37" s="31">
        <v>942.45540000000005</v>
      </c>
      <c r="F37" s="30">
        <v>3477.8726000000001</v>
      </c>
      <c r="G37" s="144">
        <v>3319.4810000000002</v>
      </c>
      <c r="H37" s="30">
        <v>11920.3428</v>
      </c>
      <c r="I37" s="30">
        <v>544.19380000000001</v>
      </c>
      <c r="J37" s="31">
        <v>802.65689999999995</v>
      </c>
      <c r="K37" s="30">
        <v>275.21129999999999</v>
      </c>
      <c r="L37" s="31">
        <v>2746.4726999999998</v>
      </c>
      <c r="M37" s="30">
        <v>1169.7338999999999</v>
      </c>
      <c r="N37" s="30">
        <v>1412.87</v>
      </c>
      <c r="O37" s="30">
        <v>3439.1226000000001</v>
      </c>
      <c r="P37" s="30">
        <v>22156.8184</v>
      </c>
      <c r="Q37" s="30">
        <v>26011.160199999998</v>
      </c>
      <c r="R37" s="30">
        <v>170.65199999999999</v>
      </c>
      <c r="S37" s="30">
        <v>2070.6120999999998</v>
      </c>
      <c r="T37" s="30">
        <v>567.69460000000004</v>
      </c>
      <c r="U37" s="30">
        <v>4406.7568000000001</v>
      </c>
      <c r="V37" s="30">
        <v>1251.5018</v>
      </c>
      <c r="W37" s="30">
        <v>1192.8585</v>
      </c>
      <c r="X37" s="30">
        <v>1929.6352999999999</v>
      </c>
      <c r="Y37" s="30">
        <v>1115.9417000000001</v>
      </c>
      <c r="Z37" s="30">
        <v>2144.6482000000001</v>
      </c>
      <c r="AA37" s="29">
        <f t="shared" si="1"/>
        <v>100218.147</v>
      </c>
    </row>
    <row r="38" spans="1:27" s="76" customFormat="1" ht="29.25" customHeight="1" thickBot="1" x14ac:dyDescent="0.25">
      <c r="A38" s="28" t="s">
        <v>44</v>
      </c>
      <c r="B38" s="117"/>
      <c r="C38" s="27">
        <f t="shared" ref="C38:AA38" si="2">SUM(C7:C37)</f>
        <v>133834.39579999997</v>
      </c>
      <c r="D38" s="27">
        <f t="shared" si="2"/>
        <v>137883.5808</v>
      </c>
      <c r="E38" s="27">
        <f t="shared" si="2"/>
        <v>38868.737199999989</v>
      </c>
      <c r="F38" s="27">
        <f t="shared" si="2"/>
        <v>148951.11030000003</v>
      </c>
      <c r="G38" s="27">
        <f t="shared" si="2"/>
        <v>154682.72110000002</v>
      </c>
      <c r="H38" s="27">
        <f t="shared" si="2"/>
        <v>446442.17479999998</v>
      </c>
      <c r="I38" s="27">
        <f t="shared" si="2"/>
        <v>23272.952800000006</v>
      </c>
      <c r="J38" s="27">
        <f t="shared" si="2"/>
        <v>24640.609700000001</v>
      </c>
      <c r="K38" s="27">
        <f t="shared" si="2"/>
        <v>15111.503399999998</v>
      </c>
      <c r="L38" s="27">
        <f t="shared" si="2"/>
        <v>109557.73109999999</v>
      </c>
      <c r="M38" s="27">
        <f t="shared" si="2"/>
        <v>41707.104399999997</v>
      </c>
      <c r="N38" s="27">
        <f t="shared" si="2"/>
        <v>48111.8436</v>
      </c>
      <c r="O38" s="27">
        <f t="shared" si="2"/>
        <v>129161.78940000001</v>
      </c>
      <c r="P38" s="27">
        <f t="shared" si="2"/>
        <v>758358.68740000005</v>
      </c>
      <c r="Q38" s="27">
        <f t="shared" si="2"/>
        <v>117720.58420000001</v>
      </c>
      <c r="R38" s="27">
        <f t="shared" si="2"/>
        <v>8581.3075000000008</v>
      </c>
      <c r="S38" s="27">
        <f t="shared" si="2"/>
        <v>94095.201599999971</v>
      </c>
      <c r="T38" s="27">
        <f t="shared" si="2"/>
        <v>25628.771499999999</v>
      </c>
      <c r="U38" s="27">
        <f t="shared" si="2"/>
        <v>149683.85759999999</v>
      </c>
      <c r="V38" s="27">
        <f t="shared" si="2"/>
        <v>46990.389899999995</v>
      </c>
      <c r="W38" s="27">
        <f t="shared" si="2"/>
        <v>52510.145400000009</v>
      </c>
      <c r="X38" s="27">
        <f t="shared" si="2"/>
        <v>81066.156600000002</v>
      </c>
      <c r="Y38" s="27">
        <f t="shared" si="2"/>
        <v>41951.784400000004</v>
      </c>
      <c r="Z38" s="27">
        <f t="shared" si="2"/>
        <v>77738.876000000004</v>
      </c>
      <c r="AA38" s="27">
        <f t="shared" si="2"/>
        <v>2906552.0164999999</v>
      </c>
    </row>
    <row r="39" spans="1:27" s="22" customFormat="1" ht="27" customHeight="1" thickBot="1" x14ac:dyDescent="0.25">
      <c r="A39" s="26" t="s">
        <v>43</v>
      </c>
      <c r="B39" s="25"/>
      <c r="C39" s="24">
        <f>SUMPRODUCT(B7:B37,C7:C37)</f>
        <v>5124262.6979250014</v>
      </c>
      <c r="D39" s="24">
        <f>SUMPRODUCT(B7:B37,D7:D37)</f>
        <v>5280037.3292469988</v>
      </c>
      <c r="E39" s="24">
        <f>SUMPRODUCT(B7:B37,E7:E37)</f>
        <v>1488254.1142860001</v>
      </c>
      <c r="F39" s="24">
        <f>SUMPRODUCT(B7:B37,F7:F37)</f>
        <v>5703123.9523290005</v>
      </c>
      <c r="G39" s="24">
        <f>SUMPRODUCT(B7:B37,G7:G37)</f>
        <v>5922437.9273260022</v>
      </c>
      <c r="H39" s="24">
        <f>SUMPRODUCT(B7:B37,H7:H37)</f>
        <v>17093428.033797</v>
      </c>
      <c r="I39" s="24">
        <f>SUMPRODUCT(B7:B37,I7:I37)</f>
        <v>891085.93580600014</v>
      </c>
      <c r="J39" s="24">
        <f>SUMPRODUCT(B7:B37,J7:J37)</f>
        <v>943586.47127399989</v>
      </c>
      <c r="K39" s="24">
        <f>SUMPRODUCT(B7:B37,K7:K37)</f>
        <v>578597.12736599997</v>
      </c>
      <c r="L39" s="24">
        <f>SUMPRODUCT(B7:B37,L7:L37)</f>
        <v>4194855.1345790001</v>
      </c>
      <c r="M39" s="24">
        <f>SUMPRODUCT(B7:B37,M7:M37)</f>
        <v>1596925.8842159999</v>
      </c>
      <c r="N39" s="24">
        <f>SUMPRODUCT(B7:B37,N7:N37)</f>
        <v>1842220.0908439998</v>
      </c>
      <c r="O39" s="24">
        <f>SUMPRODUCT(B7:B37,O7:O37)</f>
        <v>4945418.4845860004</v>
      </c>
      <c r="P39" s="24">
        <f>SUMPRODUCT(B7:B37,P7:P37)</f>
        <v>29036545.861976005</v>
      </c>
      <c r="Q39" s="24">
        <f>SUMPRODUCT(B7:B37,Q7:Q37)</f>
        <v>4506327.0791439991</v>
      </c>
      <c r="R39" s="24">
        <f>SUMPRODUCT(B7:B37,R7:R37)</f>
        <v>328562.68257800001</v>
      </c>
      <c r="S39" s="24">
        <f>SUMPRODUCT(B7:B37,S7:S37)</f>
        <v>3602890.3385959999</v>
      </c>
      <c r="T39" s="24">
        <f>SUMPRODUCT(B7:B37,T7:T37)</f>
        <v>981310.97745200014</v>
      </c>
      <c r="U39" s="24">
        <f>SUMPRODUCT(B7:B37,U7:U37)</f>
        <v>5731787.2964309994</v>
      </c>
      <c r="V39" s="24">
        <f>SUMPRODUCT(B7:B37,V7:V37)</f>
        <v>1799213.7571279998</v>
      </c>
      <c r="W39" s="24">
        <f>SUMPRODUCT(B7:B37,W7:W37)</f>
        <v>2010484.3699910003</v>
      </c>
      <c r="X39" s="24">
        <f>SUMPRODUCT(B7:B37,X7:X37)</f>
        <v>3103928.8612659997</v>
      </c>
      <c r="Y39" s="24">
        <f>SUMPRODUCT(B7:B37,Y7:Y37)</f>
        <v>1606297.8735600002</v>
      </c>
      <c r="Z39" s="24">
        <f>SUMPRODUCT(B7:B37,Z7:Z37)</f>
        <v>2976482.8303900003</v>
      </c>
      <c r="AA39" s="23">
        <f>SUMPRODUCT(B7:B37,AA7:AA37)</f>
        <v>111288065.112093</v>
      </c>
    </row>
    <row r="40" spans="1:27" ht="60" customHeight="1" thickBot="1" x14ac:dyDescent="0.3">
      <c r="A40" s="21" t="s">
        <v>42</v>
      </c>
      <c r="B40" s="89"/>
      <c r="C40" s="90">
        <f t="shared" ref="C40" si="3">C39/C38</f>
        <v>38.288084817767022</v>
      </c>
      <c r="D40" s="90">
        <f t="shared" ref="D40:Z40" si="4">D39/D38</f>
        <v>38.293445083252429</v>
      </c>
      <c r="E40" s="90">
        <f t="shared" si="4"/>
        <v>38.289232465365522</v>
      </c>
      <c r="F40" s="90">
        <f t="shared" si="4"/>
        <v>38.288562877056975</v>
      </c>
      <c r="G40" s="90">
        <f t="shared" si="4"/>
        <v>38.28765026377598</v>
      </c>
      <c r="H40" s="90">
        <f t="shared" si="4"/>
        <v>38.28811209750652</v>
      </c>
      <c r="I40" s="90">
        <f t="shared" si="4"/>
        <v>38.28847776488422</v>
      </c>
      <c r="J40" s="90">
        <f t="shared" si="4"/>
        <v>38.293957932136713</v>
      </c>
      <c r="K40" s="90">
        <f t="shared" si="4"/>
        <v>38.288521800286269</v>
      </c>
      <c r="L40" s="90">
        <f t="shared" si="4"/>
        <v>38.288992410312886</v>
      </c>
      <c r="M40" s="90">
        <f t="shared" si="4"/>
        <v>38.289061472606093</v>
      </c>
      <c r="N40" s="90">
        <f t="shared" si="4"/>
        <v>38.290365801820982</v>
      </c>
      <c r="O40" s="90">
        <f t="shared" si="4"/>
        <v>38.288556604543295</v>
      </c>
      <c r="P40" s="90">
        <f t="shared" si="4"/>
        <v>38.288670446337925</v>
      </c>
      <c r="Q40" s="90">
        <f t="shared" si="4"/>
        <v>38.279856575363468</v>
      </c>
      <c r="R40" s="90">
        <f t="shared" si="4"/>
        <v>38.288184239755999</v>
      </c>
      <c r="S40" s="90">
        <f t="shared" si="4"/>
        <v>38.28984132381094</v>
      </c>
      <c r="T40" s="90">
        <f t="shared" si="4"/>
        <v>38.289427078157068</v>
      </c>
      <c r="U40" s="90">
        <f t="shared" si="4"/>
        <v>38.292621451192474</v>
      </c>
      <c r="V40" s="90">
        <f t="shared" si="4"/>
        <v>38.288972723080128</v>
      </c>
      <c r="W40" s="90">
        <f t="shared" si="4"/>
        <v>38.287541477479891</v>
      </c>
      <c r="X40" s="90">
        <f t="shared" si="4"/>
        <v>38.288837061580885</v>
      </c>
      <c r="Y40" s="90">
        <f t="shared" si="4"/>
        <v>38.289143037262562</v>
      </c>
      <c r="Z40" s="90">
        <f t="shared" si="4"/>
        <v>38.2882154147688</v>
      </c>
      <c r="AA40" s="91">
        <f>AA39/AA38</f>
        <v>38.288688618104764</v>
      </c>
    </row>
    <row r="41" spans="1:27" ht="60" customHeight="1" thickBot="1" x14ac:dyDescent="0.3">
      <c r="A41" s="21" t="s">
        <v>41</v>
      </c>
      <c r="B41" s="92"/>
      <c r="C41" s="93">
        <f t="shared" ref="C41" si="5">C40*238.8459</f>
        <v>9144.9520775759011</v>
      </c>
      <c r="D41" s="93">
        <f t="shared" ref="D41:Z41" si="6">D40*238.8459</f>
        <v>9146.2323550100009</v>
      </c>
      <c r="E41" s="93">
        <f t="shared" si="6"/>
        <v>9145.2261884994477</v>
      </c>
      <c r="F41" s="93">
        <f t="shared" si="6"/>
        <v>9145.066260077263</v>
      </c>
      <c r="G41" s="93">
        <f t="shared" si="6"/>
        <v>9144.848286136812</v>
      </c>
      <c r="H41" s="93">
        <f t="shared" si="6"/>
        <v>9144.9585932298323</v>
      </c>
      <c r="I41" s="93">
        <f t="shared" si="6"/>
        <v>9145.04593138376</v>
      </c>
      <c r="J41" s="93">
        <f t="shared" si="6"/>
        <v>9146.3548468633326</v>
      </c>
      <c r="K41" s="93">
        <f t="shared" si="6"/>
        <v>9145.056449058995</v>
      </c>
      <c r="L41" s="93">
        <f t="shared" si="6"/>
        <v>9145.168852334351</v>
      </c>
      <c r="M41" s="93">
        <f t="shared" si="6"/>
        <v>9145.1853475799271</v>
      </c>
      <c r="N41" s="93">
        <f t="shared" si="6"/>
        <v>9145.496881265155</v>
      </c>
      <c r="O41" s="93">
        <f t="shared" si="6"/>
        <v>9145.0647619130868</v>
      </c>
      <c r="P41" s="93">
        <f t="shared" si="6"/>
        <v>9145.0919525589834</v>
      </c>
      <c r="Q41" s="93">
        <f t="shared" si="6"/>
        <v>9142.9867956136059</v>
      </c>
      <c r="R41" s="93">
        <f t="shared" si="6"/>
        <v>9144.9758241103373</v>
      </c>
      <c r="S41" s="93">
        <f t="shared" si="6"/>
        <v>9145.3716118428147</v>
      </c>
      <c r="T41" s="93">
        <f t="shared" si="6"/>
        <v>9145.272670966795</v>
      </c>
      <c r="U41" s="93">
        <f t="shared" si="6"/>
        <v>9146.0356338693728</v>
      </c>
      <c r="V41" s="93">
        <f t="shared" si="6"/>
        <v>9145.1641501195245</v>
      </c>
      <c r="W41" s="93">
        <f t="shared" si="6"/>
        <v>9144.8223029760138</v>
      </c>
      <c r="X41" s="93">
        <f t="shared" si="6"/>
        <v>9145.1317479266418</v>
      </c>
      <c r="Y41" s="93">
        <f t="shared" si="6"/>
        <v>9145.2048289637096</v>
      </c>
      <c r="Z41" s="93">
        <f t="shared" si="6"/>
        <v>9144.9832701343275</v>
      </c>
      <c r="AA41" s="94">
        <f>AA40*238.8459</f>
        <v>9145.0962928109893</v>
      </c>
    </row>
    <row r="42" spans="1:27" ht="60" customHeight="1" thickBot="1" x14ac:dyDescent="0.3">
      <c r="A42" s="21" t="s">
        <v>40</v>
      </c>
      <c r="B42" s="95"/>
      <c r="C42" s="96">
        <f t="shared" ref="C42" si="7">C40/3.6</f>
        <v>10.635579116046395</v>
      </c>
      <c r="D42" s="96">
        <f t="shared" ref="D42:Z42" si="8">D40/3.6</f>
        <v>10.63706807868123</v>
      </c>
      <c r="E42" s="96">
        <f t="shared" si="8"/>
        <v>10.635897907045978</v>
      </c>
      <c r="F42" s="96">
        <f t="shared" si="8"/>
        <v>10.635711910293605</v>
      </c>
      <c r="G42" s="96">
        <f t="shared" si="8"/>
        <v>10.635458406604439</v>
      </c>
      <c r="H42" s="96">
        <f t="shared" si="8"/>
        <v>10.635586693751812</v>
      </c>
      <c r="I42" s="96">
        <f t="shared" si="8"/>
        <v>10.635688268023394</v>
      </c>
      <c r="J42" s="96">
        <f t="shared" si="8"/>
        <v>10.637210536704643</v>
      </c>
      <c r="K42" s="96">
        <f t="shared" si="8"/>
        <v>10.635700500079519</v>
      </c>
      <c r="L42" s="96">
        <f t="shared" si="8"/>
        <v>10.635831225086912</v>
      </c>
      <c r="M42" s="96">
        <f t="shared" si="8"/>
        <v>10.635850409057248</v>
      </c>
      <c r="N42" s="96">
        <f t="shared" si="8"/>
        <v>10.63621272272805</v>
      </c>
      <c r="O42" s="96">
        <f t="shared" si="8"/>
        <v>10.635710167928693</v>
      </c>
      <c r="P42" s="96">
        <f t="shared" si="8"/>
        <v>10.635741790649423</v>
      </c>
      <c r="Q42" s="96">
        <f t="shared" si="8"/>
        <v>10.633293493156518</v>
      </c>
      <c r="R42" s="96">
        <f t="shared" si="8"/>
        <v>10.635606733265556</v>
      </c>
      <c r="S42" s="96">
        <f t="shared" si="8"/>
        <v>10.636067034391928</v>
      </c>
      <c r="T42" s="96">
        <f t="shared" si="8"/>
        <v>10.635951966154741</v>
      </c>
      <c r="U42" s="96">
        <f t="shared" si="8"/>
        <v>10.636839291997909</v>
      </c>
      <c r="V42" s="96">
        <f t="shared" si="8"/>
        <v>10.635825756411146</v>
      </c>
      <c r="W42" s="96">
        <f t="shared" si="8"/>
        <v>10.635428188188859</v>
      </c>
      <c r="X42" s="96">
        <f t="shared" si="8"/>
        <v>10.635788072661358</v>
      </c>
      <c r="Y42" s="96">
        <f t="shared" si="8"/>
        <v>10.635873065906267</v>
      </c>
      <c r="Z42" s="96">
        <f t="shared" si="8"/>
        <v>10.635615392991333</v>
      </c>
      <c r="AA42" s="97">
        <f>AA40/3.6</f>
        <v>10.635746838362435</v>
      </c>
    </row>
    <row r="45" spans="1:27" x14ac:dyDescent="0.25">
      <c r="A45" s="20"/>
    </row>
  </sheetData>
  <mergeCells count="7">
    <mergeCell ref="C5:Z5"/>
    <mergeCell ref="AA4:AA6"/>
    <mergeCell ref="A2:L2"/>
    <mergeCell ref="A1:B1"/>
    <mergeCell ref="A4:A6"/>
    <mergeCell ref="B4:B6"/>
    <mergeCell ref="C4:Z4"/>
  </mergeCells>
  <printOptions horizontalCentered="1" verticalCentered="1"/>
  <pageMargins left="0.25" right="0.25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opLeftCell="A22" zoomScale="80" zoomScaleNormal="80" workbookViewId="0">
      <selection activeCell="A36" sqref="A36"/>
    </sheetView>
  </sheetViews>
  <sheetFormatPr defaultColWidth="9.140625" defaultRowHeight="14.25" x14ac:dyDescent="0.2"/>
  <cols>
    <col min="1" max="1" width="23.85546875" style="44" customWidth="1"/>
    <col min="2" max="2" width="26.85546875" style="44" customWidth="1"/>
    <col min="3" max="3" width="21.140625" style="44" customWidth="1"/>
    <col min="4" max="4" width="21.42578125" style="44" customWidth="1"/>
    <col min="5" max="5" width="22" style="44" customWidth="1"/>
    <col min="6" max="14" width="12.7109375" style="44" customWidth="1"/>
    <col min="15" max="15" width="20.140625" style="44" customWidth="1"/>
    <col min="16" max="16384" width="9.140625" style="44"/>
  </cols>
  <sheetData>
    <row r="1" spans="1:34" ht="15" x14ac:dyDescent="0.2">
      <c r="A1" s="224"/>
      <c r="B1" s="224"/>
    </row>
    <row r="2" spans="1:34" ht="15" x14ac:dyDescent="0.25">
      <c r="A2" s="225" t="s">
        <v>86</v>
      </c>
      <c r="B2" s="225"/>
      <c r="C2" s="225"/>
      <c r="D2" s="225"/>
      <c r="E2" s="225"/>
      <c r="F2" s="45"/>
      <c r="G2" s="46"/>
      <c r="H2" s="46"/>
      <c r="I2" s="46"/>
      <c r="J2" s="46"/>
      <c r="K2" s="46"/>
    </row>
    <row r="3" spans="1:34" ht="15.75" thickBot="1" x14ac:dyDescent="0.3">
      <c r="A3" s="47"/>
      <c r="B3" s="47"/>
      <c r="C3" s="47"/>
      <c r="D3" s="47"/>
      <c r="E3" s="47"/>
      <c r="F3" s="47"/>
    </row>
    <row r="4" spans="1:34" ht="34.5" customHeight="1" thickBot="1" x14ac:dyDescent="0.3">
      <c r="A4" s="226" t="s">
        <v>47</v>
      </c>
      <c r="B4" s="226" t="s">
        <v>48</v>
      </c>
      <c r="C4" s="228" t="s">
        <v>49</v>
      </c>
      <c r="D4" s="229"/>
      <c r="E4" s="230"/>
      <c r="F4" s="47"/>
    </row>
    <row r="5" spans="1:34" ht="24" customHeight="1" thickBot="1" x14ac:dyDescent="0.3">
      <c r="A5" s="227"/>
      <c r="B5" s="227"/>
      <c r="C5" s="48" t="s">
        <v>50</v>
      </c>
      <c r="D5" s="49" t="s">
        <v>51</v>
      </c>
      <c r="E5" s="48" t="s">
        <v>52</v>
      </c>
      <c r="F5" s="47"/>
    </row>
    <row r="6" spans="1:34" ht="20.100000000000001" customHeight="1" thickBot="1" x14ac:dyDescent="0.3">
      <c r="A6" s="221" t="s">
        <v>56</v>
      </c>
      <c r="B6" s="50" t="s">
        <v>57</v>
      </c>
      <c r="C6" s="51">
        <f>' розрахунок'!C40</f>
        <v>38.288084817767022</v>
      </c>
      <c r="D6" s="52">
        <f>' розрахунок'!C41</f>
        <v>9144.9520775759011</v>
      </c>
      <c r="E6" s="53">
        <f>' розрахунок'!C42</f>
        <v>10.635579116046395</v>
      </c>
      <c r="F6" s="4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ht="20.100000000000001" customHeight="1" thickBot="1" x14ac:dyDescent="0.3">
      <c r="A7" s="222"/>
      <c r="B7" s="54" t="s">
        <v>58</v>
      </c>
      <c r="C7" s="55">
        <f>' розрахунок'!D40</f>
        <v>38.293445083252429</v>
      </c>
      <c r="D7" s="56">
        <f>' розрахунок'!D41</f>
        <v>9146.2323550100009</v>
      </c>
      <c r="E7" s="53">
        <f>' розрахунок'!D42</f>
        <v>10.63706807868123</v>
      </c>
      <c r="F7" s="47"/>
    </row>
    <row r="8" spans="1:34" ht="20.100000000000001" customHeight="1" thickBot="1" x14ac:dyDescent="0.3">
      <c r="A8" s="222"/>
      <c r="B8" s="50" t="s">
        <v>59</v>
      </c>
      <c r="C8" s="51">
        <f>' розрахунок'!E40</f>
        <v>38.289232465365522</v>
      </c>
      <c r="D8" s="52">
        <f>' розрахунок'!E41</f>
        <v>9145.2261884994477</v>
      </c>
      <c r="E8" s="53">
        <f>' розрахунок'!E42</f>
        <v>10.635897907045978</v>
      </c>
      <c r="F8" s="47"/>
      <c r="H8" s="100"/>
    </row>
    <row r="9" spans="1:34" ht="20.100000000000001" customHeight="1" thickBot="1" x14ac:dyDescent="0.3">
      <c r="A9" s="222"/>
      <c r="B9" s="54" t="s">
        <v>60</v>
      </c>
      <c r="C9" s="55">
        <f>' розрахунок'!F40</f>
        <v>38.288562877056975</v>
      </c>
      <c r="D9" s="56">
        <f>' розрахунок'!F41</f>
        <v>9145.066260077263</v>
      </c>
      <c r="E9" s="53">
        <f>' розрахунок'!F42</f>
        <v>10.635711910293605</v>
      </c>
      <c r="F9" s="47"/>
      <c r="H9" s="100"/>
    </row>
    <row r="10" spans="1:34" ht="20.100000000000001" customHeight="1" thickBot="1" x14ac:dyDescent="0.3">
      <c r="A10" s="222"/>
      <c r="B10" s="50" t="s">
        <v>61</v>
      </c>
      <c r="C10" s="51">
        <f>' розрахунок'!G40</f>
        <v>38.28765026377598</v>
      </c>
      <c r="D10" s="52">
        <f>' розрахунок'!G41</f>
        <v>9144.848286136812</v>
      </c>
      <c r="E10" s="53">
        <f>' розрахунок'!G42</f>
        <v>10.635458406604439</v>
      </c>
      <c r="F10" s="47"/>
      <c r="H10" s="100"/>
    </row>
    <row r="11" spans="1:34" ht="20.100000000000001" customHeight="1" thickBot="1" x14ac:dyDescent="0.3">
      <c r="A11" s="222"/>
      <c r="B11" s="54" t="s">
        <v>62</v>
      </c>
      <c r="C11" s="55">
        <f>' розрахунок'!H40</f>
        <v>38.28811209750652</v>
      </c>
      <c r="D11" s="56">
        <f>' розрахунок'!H41</f>
        <v>9144.9585932298323</v>
      </c>
      <c r="E11" s="53">
        <f>' розрахунок'!H42</f>
        <v>10.635586693751812</v>
      </c>
      <c r="F11" s="47"/>
      <c r="H11" s="100"/>
    </row>
    <row r="12" spans="1:34" ht="20.100000000000001" customHeight="1" thickBot="1" x14ac:dyDescent="0.3">
      <c r="A12" s="222"/>
      <c r="B12" s="50" t="s">
        <v>63</v>
      </c>
      <c r="C12" s="51">
        <f>' розрахунок'!I40</f>
        <v>38.28847776488422</v>
      </c>
      <c r="D12" s="52">
        <f>' розрахунок'!I41</f>
        <v>9145.04593138376</v>
      </c>
      <c r="E12" s="53">
        <f>' розрахунок'!I42</f>
        <v>10.635688268023394</v>
      </c>
      <c r="F12" s="47"/>
      <c r="H12" s="100"/>
    </row>
    <row r="13" spans="1:34" ht="20.100000000000001" customHeight="1" thickBot="1" x14ac:dyDescent="0.3">
      <c r="A13" s="222"/>
      <c r="B13" s="54" t="s">
        <v>64</v>
      </c>
      <c r="C13" s="55">
        <f>' розрахунок'!J40</f>
        <v>38.293957932136713</v>
      </c>
      <c r="D13" s="56">
        <f>' розрахунок'!J41</f>
        <v>9146.3548468633326</v>
      </c>
      <c r="E13" s="53">
        <f>' розрахунок'!J42</f>
        <v>10.637210536704643</v>
      </c>
      <c r="F13" s="47"/>
      <c r="H13" s="100"/>
    </row>
    <row r="14" spans="1:34" ht="20.100000000000001" customHeight="1" thickBot="1" x14ac:dyDescent="0.3">
      <c r="A14" s="222"/>
      <c r="B14" s="50" t="s">
        <v>66</v>
      </c>
      <c r="C14" s="51">
        <f>' розрахунок'!K40</f>
        <v>38.288521800286269</v>
      </c>
      <c r="D14" s="52">
        <f>' розрахунок'!K41</f>
        <v>9145.056449058995</v>
      </c>
      <c r="E14" s="53">
        <f>' розрахунок'!K42</f>
        <v>10.635700500079519</v>
      </c>
      <c r="F14" s="47"/>
      <c r="H14" s="100"/>
    </row>
    <row r="15" spans="1:34" ht="20.100000000000001" customHeight="1" thickBot="1" x14ac:dyDescent="0.3">
      <c r="A15" s="222"/>
      <c r="B15" s="54" t="s">
        <v>65</v>
      </c>
      <c r="C15" s="57">
        <f>' розрахунок'!L40</f>
        <v>38.288992410312886</v>
      </c>
      <c r="D15" s="56">
        <f>' розрахунок'!L41</f>
        <v>9145.168852334351</v>
      </c>
      <c r="E15" s="53">
        <f>' розрахунок'!L42</f>
        <v>10.635831225086912</v>
      </c>
      <c r="F15" s="47"/>
      <c r="H15" s="100"/>
    </row>
    <row r="16" spans="1:34" ht="20.100000000000001" customHeight="1" thickBot="1" x14ac:dyDescent="0.3">
      <c r="A16" s="222"/>
      <c r="B16" s="58" t="s">
        <v>67</v>
      </c>
      <c r="C16" s="53">
        <f>' розрахунок'!M40</f>
        <v>38.289061472606093</v>
      </c>
      <c r="D16" s="59">
        <f>' розрахунок'!M41</f>
        <v>9145.1853475799271</v>
      </c>
      <c r="E16" s="53">
        <f>' розрахунок'!M42</f>
        <v>10.635850409057248</v>
      </c>
      <c r="F16" s="47"/>
      <c r="H16" s="100"/>
    </row>
    <row r="17" spans="1:8" ht="20.100000000000001" customHeight="1" thickBot="1" x14ac:dyDescent="0.3">
      <c r="A17" s="222"/>
      <c r="B17" s="60" t="s">
        <v>68</v>
      </c>
      <c r="C17" s="61">
        <f>' розрахунок'!N40</f>
        <v>38.290365801820982</v>
      </c>
      <c r="D17" s="56">
        <f>' розрахунок'!N41</f>
        <v>9145.496881265155</v>
      </c>
      <c r="E17" s="53">
        <f>' розрахунок'!N42</f>
        <v>10.63621272272805</v>
      </c>
      <c r="F17" s="47"/>
      <c r="H17" s="100"/>
    </row>
    <row r="18" spans="1:8" ht="20.100000000000001" customHeight="1" thickBot="1" x14ac:dyDescent="0.3">
      <c r="A18" s="222"/>
      <c r="B18" s="60" t="s">
        <v>69</v>
      </c>
      <c r="C18" s="53">
        <f>' розрахунок'!O40</f>
        <v>38.288556604543295</v>
      </c>
      <c r="D18" s="62">
        <f>' розрахунок'!O41</f>
        <v>9145.0647619130868</v>
      </c>
      <c r="E18" s="53">
        <f>' розрахунок'!O42</f>
        <v>10.635710167928693</v>
      </c>
      <c r="F18" s="47"/>
      <c r="H18" s="100"/>
    </row>
    <row r="19" spans="1:8" ht="20.100000000000001" customHeight="1" thickBot="1" x14ac:dyDescent="0.3">
      <c r="A19" s="222"/>
      <c r="B19" s="50" t="s">
        <v>70</v>
      </c>
      <c r="C19" s="51">
        <f>' розрахунок'!P40</f>
        <v>38.288670446337925</v>
      </c>
      <c r="D19" s="52">
        <f>' розрахунок'!P41</f>
        <v>9145.0919525589834</v>
      </c>
      <c r="E19" s="53">
        <f>' розрахунок'!P42</f>
        <v>10.635741790649423</v>
      </c>
      <c r="F19" s="47"/>
      <c r="H19" s="100"/>
    </row>
    <row r="20" spans="1:8" ht="20.100000000000001" customHeight="1" thickBot="1" x14ac:dyDescent="0.3">
      <c r="A20" s="222"/>
      <c r="B20" s="54" t="s">
        <v>71</v>
      </c>
      <c r="C20" s="55">
        <f>' розрахунок'!Q40</f>
        <v>38.279856575363468</v>
      </c>
      <c r="D20" s="56">
        <f>' розрахунок'!Q41</f>
        <v>9142.9867956136059</v>
      </c>
      <c r="E20" s="53">
        <f>' розрахунок'!Q42</f>
        <v>10.633293493156518</v>
      </c>
      <c r="F20" s="47"/>
      <c r="H20" s="100"/>
    </row>
    <row r="21" spans="1:8" ht="20.100000000000001" customHeight="1" thickBot="1" x14ac:dyDescent="0.3">
      <c r="A21" s="222"/>
      <c r="B21" s="50" t="s">
        <v>72</v>
      </c>
      <c r="C21" s="51">
        <f>' розрахунок'!R40</f>
        <v>38.288184239755999</v>
      </c>
      <c r="D21" s="52">
        <f>' розрахунок'!R41</f>
        <v>9144.9758241103373</v>
      </c>
      <c r="E21" s="53">
        <f>' розрахунок'!R42</f>
        <v>10.635606733265556</v>
      </c>
      <c r="F21" s="47"/>
      <c r="H21" s="100"/>
    </row>
    <row r="22" spans="1:8" ht="20.100000000000001" customHeight="1" thickBot="1" x14ac:dyDescent="0.3">
      <c r="A22" s="222"/>
      <c r="B22" s="54" t="s">
        <v>73</v>
      </c>
      <c r="C22" s="55">
        <f>' розрахунок'!S40</f>
        <v>38.28984132381094</v>
      </c>
      <c r="D22" s="56">
        <f>' розрахунок'!S41</f>
        <v>9145.3716118428147</v>
      </c>
      <c r="E22" s="53">
        <f>' розрахунок'!S42</f>
        <v>10.636067034391928</v>
      </c>
      <c r="F22" s="47"/>
      <c r="H22" s="100"/>
    </row>
    <row r="23" spans="1:8" ht="20.100000000000001" customHeight="1" thickBot="1" x14ac:dyDescent="0.3">
      <c r="A23" s="222"/>
      <c r="B23" s="50" t="s">
        <v>74</v>
      </c>
      <c r="C23" s="51">
        <f>' розрахунок'!T40</f>
        <v>38.289427078157068</v>
      </c>
      <c r="D23" s="52">
        <f>' розрахунок'!T41</f>
        <v>9145.272670966795</v>
      </c>
      <c r="E23" s="53">
        <f>' розрахунок'!T42</f>
        <v>10.635951966154741</v>
      </c>
      <c r="F23" s="47"/>
      <c r="H23" s="100"/>
    </row>
    <row r="24" spans="1:8" ht="20.100000000000001" customHeight="1" thickBot="1" x14ac:dyDescent="0.3">
      <c r="A24" s="222"/>
      <c r="B24" s="54" t="s">
        <v>75</v>
      </c>
      <c r="C24" s="55">
        <f>' розрахунок'!U40</f>
        <v>38.292621451192474</v>
      </c>
      <c r="D24" s="56">
        <f>' розрахунок'!U41</f>
        <v>9146.0356338693728</v>
      </c>
      <c r="E24" s="53">
        <f>' розрахунок'!U42</f>
        <v>10.636839291997909</v>
      </c>
      <c r="F24" s="47"/>
      <c r="H24" s="100"/>
    </row>
    <row r="25" spans="1:8" ht="20.100000000000001" customHeight="1" thickBot="1" x14ac:dyDescent="0.3">
      <c r="A25" s="222"/>
      <c r="B25" s="50" t="s">
        <v>76</v>
      </c>
      <c r="C25" s="51">
        <f>' розрахунок'!V40</f>
        <v>38.288972723080128</v>
      </c>
      <c r="D25" s="52">
        <f>' розрахунок'!V41</f>
        <v>9145.1641501195245</v>
      </c>
      <c r="E25" s="53">
        <f>' розрахунок'!V42</f>
        <v>10.635825756411146</v>
      </c>
      <c r="F25" s="47"/>
      <c r="H25" s="100"/>
    </row>
    <row r="26" spans="1:8" ht="20.100000000000001" customHeight="1" thickBot="1" x14ac:dyDescent="0.3">
      <c r="A26" s="222"/>
      <c r="B26" s="54" t="s">
        <v>77</v>
      </c>
      <c r="C26" s="55">
        <f>' розрахунок'!W40</f>
        <v>38.287541477479891</v>
      </c>
      <c r="D26" s="56">
        <f>' розрахунок'!W41</f>
        <v>9144.8223029760138</v>
      </c>
      <c r="E26" s="53">
        <f>' розрахунок'!W42</f>
        <v>10.635428188188859</v>
      </c>
      <c r="F26" s="47"/>
      <c r="H26" s="100"/>
    </row>
    <row r="27" spans="1:8" ht="20.100000000000001" customHeight="1" thickBot="1" x14ac:dyDescent="0.3">
      <c r="A27" s="222"/>
      <c r="B27" s="50" t="s">
        <v>78</v>
      </c>
      <c r="C27" s="51">
        <f>' розрахунок'!X40</f>
        <v>38.288837061580885</v>
      </c>
      <c r="D27" s="52">
        <f>' розрахунок'!X41</f>
        <v>9145.1317479266418</v>
      </c>
      <c r="E27" s="53">
        <f>' розрахунок'!X42</f>
        <v>10.635788072661358</v>
      </c>
      <c r="F27" s="47"/>
      <c r="H27" s="100"/>
    </row>
    <row r="28" spans="1:8" ht="20.100000000000001" customHeight="1" thickBot="1" x14ac:dyDescent="0.3">
      <c r="A28" s="222"/>
      <c r="B28" s="54" t="s">
        <v>79</v>
      </c>
      <c r="C28" s="57">
        <f>' розрахунок'!Y40</f>
        <v>38.289143037262562</v>
      </c>
      <c r="D28" s="56">
        <f>' розрахунок'!Y41</f>
        <v>9145.2048289637096</v>
      </c>
      <c r="E28" s="53">
        <f>' розрахунок'!Y42</f>
        <v>10.635873065906267</v>
      </c>
      <c r="F28" s="47"/>
      <c r="H28" s="100"/>
    </row>
    <row r="29" spans="1:8" ht="20.100000000000001" customHeight="1" thickBot="1" x14ac:dyDescent="0.3">
      <c r="A29" s="223"/>
      <c r="B29" s="58" t="s">
        <v>80</v>
      </c>
      <c r="C29" s="53">
        <f>' розрахунок'!Z40</f>
        <v>38.2882154147688</v>
      </c>
      <c r="D29" s="62">
        <f>' розрахунок'!Z41</f>
        <v>9144.9832701343275</v>
      </c>
      <c r="E29" s="53">
        <f>' розрахунок'!Z42</f>
        <v>10.635615392991333</v>
      </c>
      <c r="F29" s="47"/>
      <c r="H29" s="100"/>
    </row>
    <row r="30" spans="1:8" ht="33" customHeight="1" thickBot="1" x14ac:dyDescent="0.3">
      <c r="A30" s="219" t="s">
        <v>85</v>
      </c>
      <c r="B30" s="220"/>
      <c r="C30" s="63">
        <f>' розрахунок'!AA40</f>
        <v>38.288688618104764</v>
      </c>
      <c r="D30" s="64">
        <f>' розрахунок'!AA41</f>
        <v>9145.0962928109893</v>
      </c>
      <c r="E30" s="65">
        <f>' розрахунок'!AA42</f>
        <v>10.635746838362435</v>
      </c>
      <c r="F30" s="47"/>
      <c r="H30" s="100"/>
    </row>
    <row r="31" spans="1:8" ht="15" x14ac:dyDescent="0.25">
      <c r="A31" s="47"/>
      <c r="B31" s="47"/>
      <c r="C31" s="47"/>
      <c r="D31" s="47"/>
      <c r="E31" s="47"/>
      <c r="F31" s="47"/>
      <c r="H31" s="100"/>
    </row>
    <row r="32" spans="1:8" ht="15" x14ac:dyDescent="0.25">
      <c r="A32" s="47"/>
      <c r="B32" s="47"/>
      <c r="C32" s="47"/>
      <c r="D32" s="47"/>
      <c r="E32" s="47"/>
      <c r="F32" s="47"/>
    </row>
    <row r="33" spans="1:27" ht="15" x14ac:dyDescent="0.25">
      <c r="A33" s="47"/>
      <c r="B33" s="47"/>
      <c r="C33" s="47"/>
      <c r="D33" s="47"/>
      <c r="E33" s="47"/>
      <c r="F33" s="47"/>
    </row>
    <row r="34" spans="1:27" ht="15.75" x14ac:dyDescent="0.2">
      <c r="A34" s="66" t="s">
        <v>108</v>
      </c>
      <c r="B34" s="66"/>
      <c r="C34" s="66"/>
      <c r="D34" s="66"/>
      <c r="E34" s="67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9"/>
    </row>
    <row r="35" spans="1:27" ht="15" x14ac:dyDescent="0.25">
      <c r="A35" s="70" t="s">
        <v>32</v>
      </c>
      <c r="B35" s="47"/>
      <c r="C35" s="71"/>
      <c r="D35" s="70" t="s">
        <v>33</v>
      </c>
      <c r="E35" s="70" t="s">
        <v>34</v>
      </c>
      <c r="F35" s="70" t="s">
        <v>53</v>
      </c>
      <c r="G35" s="13"/>
      <c r="H35" s="13"/>
      <c r="I35" s="69"/>
      <c r="J35" s="13"/>
      <c r="K35" s="13"/>
      <c r="L35" s="13"/>
      <c r="M35" s="13"/>
      <c r="N35" s="69"/>
      <c r="O35" s="13"/>
      <c r="P35" s="13"/>
      <c r="Q35" s="69"/>
      <c r="R35" s="69"/>
      <c r="S35" s="69"/>
      <c r="T35" s="69"/>
      <c r="U35" s="69"/>
      <c r="V35" s="13"/>
      <c r="W35" s="13"/>
      <c r="X35" s="13"/>
      <c r="Y35" s="13"/>
      <c r="Z35" s="13"/>
      <c r="AA35" s="69"/>
    </row>
    <row r="36" spans="1:27" ht="25.5" customHeight="1" x14ac:dyDescent="0.2">
      <c r="A36" s="66" t="s">
        <v>109</v>
      </c>
      <c r="B36" s="66"/>
      <c r="C36" s="66"/>
      <c r="D36" s="67"/>
      <c r="E36" s="67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9"/>
    </row>
    <row r="37" spans="1:27" ht="15" x14ac:dyDescent="0.25">
      <c r="A37" s="70" t="s">
        <v>54</v>
      </c>
      <c r="B37" s="47"/>
      <c r="C37" s="71"/>
      <c r="D37" s="70" t="s">
        <v>33</v>
      </c>
      <c r="E37" s="70" t="s">
        <v>34</v>
      </c>
      <c r="F37" s="70" t="s">
        <v>53</v>
      </c>
      <c r="G37" s="13"/>
      <c r="H37" s="13"/>
      <c r="I37" s="13"/>
      <c r="J37" s="13"/>
      <c r="K37" s="13"/>
      <c r="L37" s="13"/>
      <c r="M37" s="13"/>
      <c r="N37" s="69"/>
      <c r="O37" s="13"/>
      <c r="P37" s="13"/>
      <c r="Q37" s="70"/>
      <c r="R37" s="13"/>
      <c r="S37" s="13"/>
      <c r="T37" s="13"/>
      <c r="U37" s="70"/>
      <c r="V37" s="13"/>
      <c r="W37" s="13"/>
      <c r="X37" s="13"/>
      <c r="Y37" s="13"/>
      <c r="Z37" s="13"/>
      <c r="AA37" s="69"/>
    </row>
    <row r="38" spans="1:27" ht="26.25" customHeight="1" x14ac:dyDescent="0.2">
      <c r="A38" s="72" t="s">
        <v>110</v>
      </c>
      <c r="B38" s="72"/>
      <c r="C38" s="72"/>
      <c r="D38" s="72"/>
      <c r="E38" s="73"/>
      <c r="F38" s="73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69"/>
    </row>
    <row r="39" spans="1:27" ht="15" x14ac:dyDescent="0.25">
      <c r="A39" s="70" t="s">
        <v>55</v>
      </c>
      <c r="B39" s="47"/>
      <c r="C39" s="71"/>
      <c r="D39" s="70" t="s">
        <v>33</v>
      </c>
      <c r="E39" s="70" t="s">
        <v>34</v>
      </c>
      <c r="F39" s="70" t="s">
        <v>53</v>
      </c>
      <c r="G39" s="13"/>
      <c r="H39" s="13"/>
      <c r="I39" s="13"/>
      <c r="J39" s="13"/>
      <c r="K39" s="13"/>
      <c r="L39" s="13"/>
      <c r="M39" s="13"/>
      <c r="N39" s="69"/>
      <c r="O39" s="13"/>
      <c r="P39" s="13"/>
      <c r="Q39" s="70"/>
      <c r="R39" s="13"/>
      <c r="S39" s="13"/>
      <c r="T39" s="13"/>
      <c r="U39" s="70"/>
      <c r="V39" s="13"/>
      <c r="W39" s="13"/>
      <c r="X39" s="13"/>
      <c r="Y39" s="13"/>
      <c r="Z39" s="13"/>
      <c r="AA39" s="69"/>
    </row>
    <row r="40" spans="1:27" ht="15.75" thickBot="1" x14ac:dyDescent="0.3">
      <c r="A40" s="75"/>
      <c r="B40" s="75"/>
      <c r="C40" s="75"/>
      <c r="D40" s="75"/>
      <c r="E40" s="75"/>
      <c r="F40" s="7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69"/>
    </row>
  </sheetData>
  <mergeCells count="7">
    <mergeCell ref="A30:B30"/>
    <mergeCell ref="A6:A29"/>
    <mergeCell ref="A1:B1"/>
    <mergeCell ref="A2:E2"/>
    <mergeCell ref="A4:A5"/>
    <mergeCell ref="B4:B5"/>
    <mergeCell ref="C4:E4"/>
  </mergeCells>
  <printOptions horizontalCentered="1" verticalCentered="1"/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паспорт</vt:lpstr>
      <vt:lpstr> розрахунок</vt:lpstr>
      <vt:lpstr>додаток</vt:lpstr>
      <vt:lpstr>паспорт!Область_печати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Журавлев Aлексей Евгеньевич</cp:lastModifiedBy>
  <cp:lastPrinted>2017-03-01T08:34:11Z</cp:lastPrinted>
  <dcterms:created xsi:type="dcterms:W3CDTF">2016-11-01T07:39:48Z</dcterms:created>
  <dcterms:modified xsi:type="dcterms:W3CDTF">2017-06-01T13:30:34Z</dcterms:modified>
</cp:coreProperties>
</file>