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315" windowWidth="19320" windowHeight="11400" tabRatio="472"/>
  </bookViews>
  <sheets>
    <sheet name="паспорт" sheetId="1" r:id="rId1"/>
    <sheet name=" розрахунок" sheetId="3" r:id="rId2"/>
    <sheet name="додаток" sheetId="4" r:id="rId3"/>
    <sheet name="variablesList" sheetId="2" state="veryHidden" r:id="rId4"/>
  </sheets>
  <definedNames>
    <definedName name="_xlnm.Print_Area" localSheetId="2">додаток!$A$1:$E$50</definedName>
    <definedName name="_xlnm.Print_Area" localSheetId="0">паспорт!$A$1:$AB$52</definedName>
  </definedNames>
  <calcPr calcId="145621"/>
</workbook>
</file>

<file path=xl/calcChain.xml><?xml version="1.0" encoding="utf-8"?>
<calcChain xmlns="http://schemas.openxmlformats.org/spreadsheetml/2006/main">
  <c r="Z12" i="3" l="1"/>
  <c r="S37" i="3"/>
  <c r="S36" i="3"/>
  <c r="S27" i="3"/>
  <c r="P37" i="3"/>
  <c r="F16" i="3"/>
  <c r="R13" i="1" l="1"/>
  <c r="O13" i="1"/>
  <c r="AC23" i="1" l="1"/>
  <c r="AC16" i="1"/>
  <c r="B8" i="3" l="1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7" i="3"/>
  <c r="W38" i="1"/>
  <c r="T38" i="1"/>
  <c r="R38" i="1"/>
  <c r="Q38" i="1"/>
  <c r="O38" i="1"/>
  <c r="W37" i="1"/>
  <c r="T37" i="1"/>
  <c r="R37" i="1"/>
  <c r="Q37" i="1"/>
  <c r="O37" i="1"/>
  <c r="W36" i="1"/>
  <c r="T36" i="1"/>
  <c r="R36" i="1"/>
  <c r="Q36" i="1"/>
  <c r="O36" i="1"/>
  <c r="W35" i="1"/>
  <c r="T35" i="1"/>
  <c r="R35" i="1"/>
  <c r="Q35" i="1"/>
  <c r="O35" i="1"/>
  <c r="W34" i="1"/>
  <c r="T34" i="1"/>
  <c r="R34" i="1"/>
  <c r="Q34" i="1"/>
  <c r="O34" i="1"/>
  <c r="W33" i="1"/>
  <c r="T33" i="1"/>
  <c r="R33" i="1"/>
  <c r="Q33" i="1"/>
  <c r="O33" i="1"/>
  <c r="W32" i="1"/>
  <c r="T32" i="1"/>
  <c r="R32" i="1"/>
  <c r="Q32" i="1"/>
  <c r="O32" i="1"/>
  <c r="W31" i="1"/>
  <c r="T31" i="1"/>
  <c r="R31" i="1"/>
  <c r="Q31" i="1"/>
  <c r="O31" i="1"/>
  <c r="W30" i="1"/>
  <c r="T30" i="1"/>
  <c r="R30" i="1"/>
  <c r="Q30" i="1"/>
  <c r="O30" i="1"/>
  <c r="W29" i="1"/>
  <c r="T29" i="1"/>
  <c r="R29" i="1"/>
  <c r="Q29" i="1"/>
  <c r="O29" i="1"/>
  <c r="W28" i="1"/>
  <c r="T28" i="1"/>
  <c r="R28" i="1"/>
  <c r="Q28" i="1"/>
  <c r="O28" i="1"/>
  <c r="W27" i="1"/>
  <c r="T27" i="1"/>
  <c r="R27" i="1"/>
  <c r="Q27" i="1"/>
  <c r="O27" i="1"/>
  <c r="W26" i="1"/>
  <c r="T26" i="1"/>
  <c r="R26" i="1"/>
  <c r="Q26" i="1"/>
  <c r="O26" i="1"/>
  <c r="W25" i="1"/>
  <c r="T25" i="1"/>
  <c r="R25" i="1"/>
  <c r="Q25" i="1"/>
  <c r="O25" i="1"/>
  <c r="W24" i="1"/>
  <c r="T24" i="1"/>
  <c r="R24" i="1"/>
  <c r="Q24" i="1"/>
  <c r="O24" i="1"/>
  <c r="W23" i="1"/>
  <c r="T23" i="1"/>
  <c r="R23" i="1"/>
  <c r="Q23" i="1"/>
  <c r="O23" i="1"/>
  <c r="W22" i="1"/>
  <c r="T22" i="1"/>
  <c r="R22" i="1"/>
  <c r="Q22" i="1"/>
  <c r="O22" i="1"/>
  <c r="W21" i="1"/>
  <c r="T21" i="1"/>
  <c r="R21" i="1"/>
  <c r="Q21" i="1"/>
  <c r="O21" i="1"/>
  <c r="W20" i="1"/>
  <c r="T20" i="1"/>
  <c r="R20" i="1"/>
  <c r="Q20" i="1"/>
  <c r="O20" i="1"/>
  <c r="W19" i="1"/>
  <c r="T19" i="1"/>
  <c r="R19" i="1"/>
  <c r="Q19" i="1"/>
  <c r="O19" i="1"/>
  <c r="W18" i="1"/>
  <c r="T18" i="1"/>
  <c r="R18" i="1"/>
  <c r="Q18" i="1"/>
  <c r="O18" i="1"/>
  <c r="W17" i="1"/>
  <c r="T17" i="1"/>
  <c r="R17" i="1"/>
  <c r="Q17" i="1"/>
  <c r="O17" i="1"/>
  <c r="W16" i="1"/>
  <c r="T16" i="1"/>
  <c r="R16" i="1"/>
  <c r="Q16" i="1"/>
  <c r="O16" i="1"/>
  <c r="W15" i="1"/>
  <c r="T15" i="1"/>
  <c r="R15" i="1"/>
  <c r="Q15" i="1"/>
  <c r="O15" i="1"/>
  <c r="W14" i="1"/>
  <c r="T14" i="1"/>
  <c r="R14" i="1"/>
  <c r="Q14" i="1"/>
  <c r="O14" i="1"/>
  <c r="W13" i="1"/>
  <c r="T13" i="1"/>
  <c r="Q13" i="1"/>
  <c r="W12" i="1"/>
  <c r="T12" i="1"/>
  <c r="R12" i="1"/>
  <c r="Q12" i="1"/>
  <c r="O12" i="1"/>
  <c r="W11" i="1"/>
  <c r="T11" i="1"/>
  <c r="R11" i="1"/>
  <c r="Q11" i="1"/>
  <c r="O11" i="1"/>
  <c r="AC41" i="1"/>
  <c r="AC36" i="1" l="1"/>
  <c r="AD36" i="1" s="1"/>
  <c r="AC35" i="1"/>
  <c r="AD35" i="1" s="1"/>
  <c r="AC34" i="1"/>
  <c r="AD34" i="1" s="1"/>
  <c r="AJ38" i="3"/>
  <c r="AK32" i="3"/>
  <c r="AK33" i="3"/>
  <c r="AK34" i="3"/>
  <c r="AC40" i="1" l="1"/>
  <c r="AC30" i="1" l="1"/>
  <c r="C39" i="3" l="1"/>
  <c r="E39" i="3"/>
  <c r="N39" i="3"/>
  <c r="G39" i="3"/>
  <c r="J39" i="3"/>
  <c r="D39" i="3"/>
  <c r="F39" i="3"/>
  <c r="AJ39" i="3"/>
  <c r="AJ40" i="3" s="1"/>
  <c r="C39" i="4" s="1"/>
  <c r="T39" i="3"/>
  <c r="H39" i="3"/>
  <c r="L39" i="3"/>
  <c r="AA39" i="3"/>
  <c r="I39" i="3"/>
  <c r="K39" i="3"/>
  <c r="M39" i="3"/>
  <c r="P39" i="3"/>
  <c r="AE39" i="3"/>
  <c r="R39" i="3"/>
  <c r="W39" i="3"/>
  <c r="AG39" i="3"/>
  <c r="O39" i="3"/>
  <c r="Q39" i="3"/>
  <c r="S39" i="3"/>
  <c r="U39" i="3"/>
  <c r="Y39" i="3"/>
  <c r="AC39" i="3"/>
  <c r="V39" i="3"/>
  <c r="X39" i="3"/>
  <c r="Z39" i="3"/>
  <c r="AB39" i="3"/>
  <c r="AD39" i="3"/>
  <c r="AF39" i="3"/>
  <c r="AI39" i="3"/>
  <c r="AH39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C23" i="4"/>
  <c r="T41" i="3"/>
  <c r="D23" i="4" s="1"/>
  <c r="T42" i="3"/>
  <c r="E23" i="4" s="1"/>
  <c r="V40" i="3" l="1"/>
  <c r="C25" i="4" s="1"/>
  <c r="W40" i="3"/>
  <c r="C26" i="4" s="1"/>
  <c r="L40" i="3"/>
  <c r="C15" i="4" s="1"/>
  <c r="F40" i="3"/>
  <c r="C9" i="4" s="1"/>
  <c r="J40" i="3"/>
  <c r="C13" i="4" s="1"/>
  <c r="N40" i="3"/>
  <c r="C17" i="4" s="1"/>
  <c r="K40" i="3"/>
  <c r="C14" i="4" s="1"/>
  <c r="G40" i="3"/>
  <c r="C10" i="4" s="1"/>
  <c r="E40" i="3"/>
  <c r="C8" i="4" s="1"/>
  <c r="AE40" i="3"/>
  <c r="C34" i="4" s="1"/>
  <c r="Y40" i="3"/>
  <c r="C28" i="4" s="1"/>
  <c r="S40" i="3"/>
  <c r="C22" i="4" s="1"/>
  <c r="O40" i="3"/>
  <c r="C18" i="4" s="1"/>
  <c r="M40" i="3"/>
  <c r="M42" i="3" s="1"/>
  <c r="E16" i="4" s="1"/>
  <c r="I40" i="3"/>
  <c r="C12" i="4" s="1"/>
  <c r="AH40" i="3"/>
  <c r="C37" i="4" s="1"/>
  <c r="AF40" i="3"/>
  <c r="C35" i="4" s="1"/>
  <c r="AB40" i="3"/>
  <c r="C31" i="4" s="1"/>
  <c r="X40" i="3"/>
  <c r="C27" i="4" s="1"/>
  <c r="P40" i="3"/>
  <c r="C19" i="4" s="1"/>
  <c r="AA40" i="3"/>
  <c r="C30" i="4" s="1"/>
  <c r="H40" i="3"/>
  <c r="C11" i="4" s="1"/>
  <c r="D40" i="3"/>
  <c r="C7" i="4" s="1"/>
  <c r="AC40" i="3"/>
  <c r="C32" i="4" s="1"/>
  <c r="U40" i="3"/>
  <c r="C24" i="4" s="1"/>
  <c r="Q40" i="3"/>
  <c r="C20" i="4" s="1"/>
  <c r="AG40" i="3"/>
  <c r="AG42" i="3" s="1"/>
  <c r="E36" i="4" s="1"/>
  <c r="R40" i="3"/>
  <c r="C21" i="4" s="1"/>
  <c r="AI40" i="3"/>
  <c r="AI42" i="3" s="1"/>
  <c r="E38" i="4" s="1"/>
  <c r="AD40" i="3"/>
  <c r="C33" i="4" s="1"/>
  <c r="Z40" i="3"/>
  <c r="C29" i="4" s="1"/>
  <c r="N42" i="3"/>
  <c r="E17" i="4" s="1"/>
  <c r="J41" i="3"/>
  <c r="D13" i="4" s="1"/>
  <c r="F42" i="3"/>
  <c r="E9" i="4" s="1"/>
  <c r="AA41" i="3"/>
  <c r="D30" i="4" s="1"/>
  <c r="N41" i="3"/>
  <c r="D17" i="4" s="1"/>
  <c r="AJ42" i="3"/>
  <c r="E39" i="4" s="1"/>
  <c r="H42" i="3"/>
  <c r="E11" i="4" s="1"/>
  <c r="AJ41" i="3"/>
  <c r="D39" i="4" s="1"/>
  <c r="S42" i="3"/>
  <c r="E22" i="4" s="1"/>
  <c r="G42" i="3"/>
  <c r="E10" i="4" s="1"/>
  <c r="G41" i="3"/>
  <c r="D10" i="4" s="1"/>
  <c r="S41" i="3" l="1"/>
  <c r="D22" i="4" s="1"/>
  <c r="P42" i="3"/>
  <c r="E19" i="4" s="1"/>
  <c r="AB42" i="3"/>
  <c r="E31" i="4" s="1"/>
  <c r="AC41" i="3"/>
  <c r="D32" i="4" s="1"/>
  <c r="K41" i="3"/>
  <c r="D14" i="4" s="1"/>
  <c r="X41" i="3"/>
  <c r="D27" i="4" s="1"/>
  <c r="L42" i="3"/>
  <c r="E15" i="4" s="1"/>
  <c r="AE41" i="3"/>
  <c r="D34" i="4" s="1"/>
  <c r="C38" i="4"/>
  <c r="K42" i="3"/>
  <c r="E14" i="4" s="1"/>
  <c r="L41" i="3"/>
  <c r="D15" i="4" s="1"/>
  <c r="D42" i="3"/>
  <c r="E7" i="4" s="1"/>
  <c r="X42" i="3"/>
  <c r="E27" i="4" s="1"/>
  <c r="AF42" i="3"/>
  <c r="E35" i="4" s="1"/>
  <c r="O41" i="3"/>
  <c r="D18" i="4" s="1"/>
  <c r="Y41" i="3"/>
  <c r="D28" i="4" s="1"/>
  <c r="J42" i="3"/>
  <c r="E13" i="4" s="1"/>
  <c r="E41" i="3"/>
  <c r="D8" i="4" s="1"/>
  <c r="I41" i="3"/>
  <c r="D12" i="4" s="1"/>
  <c r="E42" i="3"/>
  <c r="E8" i="4" s="1"/>
  <c r="I42" i="3"/>
  <c r="E12" i="4" s="1"/>
  <c r="O42" i="3"/>
  <c r="E18" i="4" s="1"/>
  <c r="Y42" i="3"/>
  <c r="E28" i="4" s="1"/>
  <c r="D41" i="3"/>
  <c r="D7" i="4" s="1"/>
  <c r="V41" i="3"/>
  <c r="D25" i="4" s="1"/>
  <c r="AF41" i="3"/>
  <c r="D35" i="4" s="1"/>
  <c r="V42" i="3"/>
  <c r="E25" i="4" s="1"/>
  <c r="M41" i="3"/>
  <c r="D16" i="4" s="1"/>
  <c r="W42" i="3"/>
  <c r="E26" i="4" s="1"/>
  <c r="AC42" i="3"/>
  <c r="E32" i="4" s="1"/>
  <c r="AB41" i="3"/>
  <c r="D31" i="4" s="1"/>
  <c r="W41" i="3"/>
  <c r="D26" i="4" s="1"/>
  <c r="F41" i="3"/>
  <c r="D9" i="4" s="1"/>
  <c r="Z42" i="3"/>
  <c r="E29" i="4" s="1"/>
  <c r="AH42" i="3"/>
  <c r="E37" i="4" s="1"/>
  <c r="AA42" i="3"/>
  <c r="E30" i="4" s="1"/>
  <c r="C16" i="4"/>
  <c r="Q42" i="3"/>
  <c r="E20" i="4" s="1"/>
  <c r="AE42" i="3"/>
  <c r="E34" i="4" s="1"/>
  <c r="Q41" i="3"/>
  <c r="D20" i="4" s="1"/>
  <c r="H41" i="3"/>
  <c r="D11" i="4" s="1"/>
  <c r="R41" i="3"/>
  <c r="D21" i="4" s="1"/>
  <c r="AD41" i="3"/>
  <c r="D33" i="4" s="1"/>
  <c r="AH41" i="3"/>
  <c r="D37" i="4" s="1"/>
  <c r="R42" i="3"/>
  <c r="E21" i="4" s="1"/>
  <c r="AD42" i="3"/>
  <c r="E33" i="4" s="1"/>
  <c r="P41" i="3"/>
  <c r="D19" i="4" s="1"/>
  <c r="C36" i="4"/>
  <c r="AG41" i="3"/>
  <c r="D36" i="4" s="1"/>
  <c r="AI41" i="3"/>
  <c r="D38" i="4" s="1"/>
  <c r="U42" i="3"/>
  <c r="E24" i="4" s="1"/>
  <c r="Z41" i="3"/>
  <c r="D29" i="4" s="1"/>
  <c r="U41" i="3"/>
  <c r="D24" i="4" s="1"/>
  <c r="W41" i="1"/>
  <c r="W40" i="1"/>
  <c r="W39" i="1"/>
  <c r="AK37" i="3" l="1"/>
  <c r="AK36" i="3"/>
  <c r="AK35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38" i="3" l="1"/>
  <c r="S42" i="1" s="1"/>
  <c r="O39" i="1"/>
  <c r="O40" i="1"/>
  <c r="O41" i="1"/>
  <c r="O42" i="1" s="1"/>
  <c r="R39" i="1"/>
  <c r="R40" i="1"/>
  <c r="R41" i="1"/>
  <c r="R42" i="1" s="1"/>
  <c r="T39" i="1"/>
  <c r="P42" i="1" l="1"/>
  <c r="AK39" i="3"/>
  <c r="AK40" i="3" s="1"/>
  <c r="C38" i="3"/>
  <c r="AD41" i="1"/>
  <c r="T41" i="1"/>
  <c r="Q41" i="1"/>
  <c r="AD40" i="1"/>
  <c r="T40" i="1"/>
  <c r="Q40" i="1"/>
  <c r="AC39" i="1"/>
  <c r="AD39" i="1" s="1"/>
  <c r="Q39" i="1"/>
  <c r="AC38" i="1"/>
  <c r="AD38" i="1" s="1"/>
  <c r="AC37" i="1"/>
  <c r="AD37" i="1" s="1"/>
  <c r="AC33" i="1"/>
  <c r="AD33" i="1" s="1"/>
  <c r="AC32" i="1"/>
  <c r="AD32" i="1" s="1"/>
  <c r="AC31" i="1"/>
  <c r="AD31" i="1" s="1"/>
  <c r="AD30" i="1"/>
  <c r="AC29" i="1"/>
  <c r="AD29" i="1" s="1"/>
  <c r="AC28" i="1"/>
  <c r="AD28" i="1" s="1"/>
  <c r="AC27" i="1"/>
  <c r="AD27" i="1" s="1"/>
  <c r="AC26" i="1"/>
  <c r="AD26" i="1" s="1"/>
  <c r="AC25" i="1"/>
  <c r="AD25" i="1" s="1"/>
  <c r="AC24" i="1"/>
  <c r="AD24" i="1" s="1"/>
  <c r="AD23" i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D16" i="1"/>
  <c r="AC15" i="1"/>
  <c r="AD15" i="1" s="1"/>
  <c r="AC14" i="1"/>
  <c r="AD14" i="1" s="1"/>
  <c r="AC13" i="1"/>
  <c r="AD13" i="1" s="1"/>
  <c r="AC12" i="1"/>
  <c r="AC11" i="1"/>
  <c r="Q42" i="1" l="1"/>
  <c r="T42" i="1"/>
  <c r="C40" i="3"/>
  <c r="C6" i="4" s="1"/>
  <c r="AK42" i="3"/>
  <c r="AK41" i="3"/>
  <c r="C41" i="3" l="1"/>
  <c r="D6" i="4" s="1"/>
  <c r="C42" i="3"/>
  <c r="E6" i="4" s="1"/>
  <c r="E40" i="4"/>
  <c r="C40" i="4"/>
  <c r="D40" i="4"/>
</calcChain>
</file>

<file path=xl/sharedStrings.xml><?xml version="1.0" encoding="utf-8"?>
<sst xmlns="http://schemas.openxmlformats.org/spreadsheetml/2006/main" count="166" uniqueCount="118">
  <si>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</si>
  <si>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</si>
  <si>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</si>
  <si>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</si>
  <si>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</si>
  <si>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</si>
  <si>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</si>
  <si>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ПАТ "УКРТРАНСГАЗ"</t>
  </si>
  <si>
    <t>Вимірювальна хіміко-аналітична лабораторія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</si>
  <si>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</si>
  <si>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</si>
  <si>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</si>
  <si>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</si>
  <si>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</si>
  <si>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</si>
  <si>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</si>
  <si>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</si>
  <si>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</si>
  <si>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</si>
  <si>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</si>
  <si>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</si>
  <si>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</si>
  <si>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 xml:space="preserve">  </t>
  </si>
  <si>
    <t>Лабораторія, де здійснювалось вимірювання газу</t>
  </si>
  <si>
    <t>x:\gaysin</t>
  </si>
  <si>
    <t>10, 11, 24, 25, 127, 128, 132, 180, 207, 215</t>
  </si>
  <si>
    <t>x:\</t>
  </si>
  <si>
    <t>x:\Illinci</t>
  </si>
  <si>
    <t>x:\Talne</t>
  </si>
  <si>
    <t>за період з</t>
  </si>
  <si>
    <t xml:space="preserve"> по</t>
  </si>
  <si>
    <t>Теплота згоряння вища, МДж/м3</t>
  </si>
  <si>
    <t>Загальний обсяг газу, м3</t>
  </si>
  <si>
    <t>Енергія, МДж</t>
  </si>
  <si>
    <r>
      <t>Теплота згоряння (середньозважене значення за місяць), ккал/м</t>
    </r>
    <r>
      <rPr>
        <sz val="9"/>
        <color theme="1"/>
        <rFont val="Calibri"/>
        <family val="2"/>
        <charset val="204"/>
      </rPr>
      <t>³</t>
    </r>
  </si>
  <si>
    <r>
      <t>Теплота згоряння (середньозважене значення за місяць), МДж/м</t>
    </r>
    <r>
      <rPr>
        <sz val="9"/>
        <color theme="1"/>
        <rFont val="Calibri"/>
        <family val="2"/>
        <charset val="204"/>
      </rPr>
      <t>³</t>
    </r>
  </si>
  <si>
    <r>
      <t>Теплота згоряння (середньозважене значення за місяць), кВт*год./м</t>
    </r>
    <r>
      <rPr>
        <sz val="9"/>
        <color theme="1"/>
        <rFont val="Calibri"/>
        <family val="2"/>
        <charset val="204"/>
      </rPr>
      <t>³</t>
    </r>
  </si>
  <si>
    <t>Теплота згоряння нижча</t>
  </si>
  <si>
    <t>Теплота згоряння вища</t>
  </si>
  <si>
    <t>Число Воббе вище</t>
  </si>
  <si>
    <t xml:space="preserve"> МДж/м³</t>
  </si>
  <si>
    <t>ккал/м³</t>
  </si>
  <si>
    <t>кВт*год./м³</t>
  </si>
  <si>
    <t>Cередньозважене значення вищої теплоти згоряння</t>
  </si>
  <si>
    <t>Область</t>
  </si>
  <si>
    <t>ГРС, прямий споживач</t>
  </si>
  <si>
    <t>Підрозділу, відповідального за облік газу за маршрутом</t>
  </si>
  <si>
    <r>
      <t>Вміст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</si>
  <si>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</si>
  <si>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</si>
  <si>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</si>
  <si>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20/25°</t>
    </r>
    <r>
      <rPr>
        <b/>
        <sz val="9.9"/>
        <rFont val="Times New Roman"/>
        <family val="1"/>
        <charset val="204"/>
      </rPr>
      <t>С</t>
    </r>
  </si>
  <si>
    <t>Додаток до Паспорту фізико-хімічних показників природного газу по маршруту № 499</t>
  </si>
  <si>
    <t>Одеська область</t>
  </si>
  <si>
    <t>Середньозважене значення вищої теплоти згоряння по маршруту № 499</t>
  </si>
  <si>
    <t>ПАСПОРТ ФІЗИКО-ХІМІЧНИХ ПОКАЗНИКІВ ПРИРОДНОГО ГАЗУ  № 499</t>
  </si>
  <si>
    <r>
      <t xml:space="preserve">по газопроводу  </t>
    </r>
    <r>
      <rPr>
        <b/>
        <i/>
        <sz val="12"/>
        <rFont val="Times New Roman"/>
        <family val="1"/>
        <charset val="204"/>
      </rPr>
      <t>"ШДКРІ"</t>
    </r>
  </si>
  <si>
    <t>Філія "УМГ "ПРИКАРПАТТРАНСГАЗ"</t>
  </si>
  <si>
    <t>Березівський п/м Одеське ЛВУМГ</t>
  </si>
  <si>
    <r>
      <t xml:space="preserve">Свідоцтво </t>
    </r>
    <r>
      <rPr>
        <b/>
        <sz val="8"/>
        <rFont val="Times New Roman"/>
        <family val="1"/>
        <charset val="204"/>
      </rPr>
      <t xml:space="preserve">№ РО-159/2014 </t>
    </r>
    <r>
      <rPr>
        <sz val="8"/>
        <rFont val="Times New Roman"/>
        <family val="1"/>
        <charset val="204"/>
      </rPr>
      <t xml:space="preserve">чинно до </t>
    </r>
    <r>
      <rPr>
        <b/>
        <sz val="8"/>
        <rFont val="Times New Roman"/>
        <family val="1"/>
        <charset val="204"/>
      </rPr>
      <t>17.09.2017 р.</t>
    </r>
  </si>
  <si>
    <t>Додаток до  Паспорту фізико-хімічних показників природного газу   №499</t>
  </si>
  <si>
    <t>Маршрут  №499</t>
  </si>
  <si>
    <t xml:space="preserve">Обсяг газу переданого за добу,  ст.м3 </t>
  </si>
  <si>
    <t xml:space="preserve">Августівка </t>
  </si>
  <si>
    <t xml:space="preserve">Б-Дністровський Ду 200 </t>
  </si>
  <si>
    <t xml:space="preserve">Березівка </t>
  </si>
  <si>
    <t xml:space="preserve">Біляївка </t>
  </si>
  <si>
    <t xml:space="preserve">Благоєве </t>
  </si>
  <si>
    <t xml:space="preserve">Войкове </t>
  </si>
  <si>
    <t xml:space="preserve">Гребеники </t>
  </si>
  <si>
    <t xml:space="preserve">ГРС-1 Одеса </t>
  </si>
  <si>
    <t xml:space="preserve">ГРС-2 Одеса </t>
  </si>
  <si>
    <t xml:space="preserve">ГРС-3 Одеса </t>
  </si>
  <si>
    <t xml:space="preserve">Гуляївка </t>
  </si>
  <si>
    <t xml:space="preserve">Дачне </t>
  </si>
  <si>
    <t xml:space="preserve">Дружба </t>
  </si>
  <si>
    <t xml:space="preserve">Єреміївка </t>
  </si>
  <si>
    <t xml:space="preserve">Іллінка </t>
  </si>
  <si>
    <t xml:space="preserve">Іллічівськ </t>
  </si>
  <si>
    <t xml:space="preserve">Кірове </t>
  </si>
  <si>
    <t xml:space="preserve">Комінтернівське </t>
  </si>
  <si>
    <t xml:space="preserve">Кошари </t>
  </si>
  <si>
    <t xml:space="preserve">Лиманське </t>
  </si>
  <si>
    <t xml:space="preserve">Марківка </t>
  </si>
  <si>
    <t xml:space="preserve">Надлиманське </t>
  </si>
  <si>
    <t xml:space="preserve">Новоградівка </t>
  </si>
  <si>
    <t xml:space="preserve">Овідіополь </t>
  </si>
  <si>
    <t xml:space="preserve">Роздільна </t>
  </si>
  <si>
    <t xml:space="preserve">Ряснопіль </t>
  </si>
  <si>
    <t xml:space="preserve">Теплодар Ду200 </t>
  </si>
  <si>
    <t xml:space="preserve">Червонознам'янка Ду100 </t>
  </si>
  <si>
    <t xml:space="preserve">Шустов </t>
  </si>
  <si>
    <t xml:space="preserve">Щербанка </t>
  </si>
  <si>
    <t xml:space="preserve">АГНКС-2 Одесса </t>
  </si>
  <si>
    <t xml:space="preserve">Білгород-Дністровський Ду 200 </t>
  </si>
  <si>
    <t xml:space="preserve">Іллічівськ                               (на Затоку) </t>
  </si>
  <si>
    <t xml:space="preserve">Візірка (на ОПЗ) </t>
  </si>
  <si>
    <t xml:space="preserve">Візірка (на Южне ВР-2) </t>
  </si>
  <si>
    <r>
      <t xml:space="preserve">переданого Одеським ЛВУМГ та прийнятого  </t>
    </r>
    <r>
      <rPr>
        <b/>
        <sz val="13"/>
        <color theme="1"/>
        <rFont val="Times New Roman"/>
        <family val="1"/>
        <charset val="204"/>
      </rPr>
      <t>ПАТ "Одесагаз", ПрАТ "Одеський коньячний завод", ДП "Укравтогаз"</t>
    </r>
  </si>
  <si>
    <t xml:space="preserve">Візірка (на Южне ВР2) </t>
  </si>
  <si>
    <t xml:space="preserve">Іллічівськ (на Затоку) </t>
  </si>
  <si>
    <t>&lt;0,0001</t>
  </si>
  <si>
    <t>&lt;0,0002</t>
  </si>
  <si>
    <r>
      <t xml:space="preserve"> ккал/м</t>
    </r>
    <r>
      <rPr>
        <b/>
        <vertAlign val="superscript"/>
        <sz val="11"/>
        <rFont val="Times New Roman"/>
        <family val="1"/>
        <charset val="204"/>
      </rPr>
      <t>3</t>
    </r>
  </si>
  <si>
    <r>
      <t xml:space="preserve"> МДж/м</t>
    </r>
    <r>
      <rPr>
        <b/>
        <vertAlign val="superscript"/>
        <sz val="11"/>
        <rFont val="Times New Roman"/>
        <family val="1"/>
        <charset val="204"/>
      </rPr>
      <t>3</t>
    </r>
  </si>
  <si>
    <r>
      <t>кВт⋅год/м</t>
    </r>
    <r>
      <rPr>
        <b/>
        <vertAlign val="superscript"/>
        <sz val="11"/>
        <rFont val="Times New Roman"/>
        <family val="1"/>
        <charset val="204"/>
      </rPr>
      <t>3</t>
    </r>
  </si>
  <si>
    <t>Підрозділу підприємства, якому підпорядкована лабораторія                        прізвище                    підпис                            дата</t>
  </si>
  <si>
    <t>Лабораторія, де здійснювалось вимірювання газу                                            прізвище                    підпис                            дата</t>
  </si>
  <si>
    <t>Підрозділу, відповідального за облік газу за маршрутом                                прізвище                    підпис                            дата</t>
  </si>
  <si>
    <t>Рівень одорізації відповідає чинним нормативним документам</t>
  </si>
  <si>
    <t xml:space="preserve">Хімік ВХАЛ ГКС Березівка                                                                                                                                        Тимошевська Л.М.                                                                        31.05.2017 р.                                                        </t>
  </si>
  <si>
    <t>Начальник служби ГВ та М                                                                                                                                         Щабельський О.А.                                                                        31.05.2017 р.</t>
  </si>
  <si>
    <t>Начальник Одеського ЛВУМГ                                               Девдера Б.П.                                      31.05.2017 р.</t>
  </si>
  <si>
    <t>Хімік ВХАЛ ГКС Березівка                                                  Тимошевська Л.М.                              31.05.2017 р.</t>
  </si>
  <si>
    <t>Начальник служби ГВ та М                                                   Щабельський О.А.                              31.05.2017 р.</t>
  </si>
  <si>
    <t xml:space="preserve">Начальник  Одеського ЛВУМГ                                                                                                                                  Девдера Б.П.                                                                                   31.05.2017 р.                  </t>
  </si>
  <si>
    <t>Температура точки роси вологи (Р = 3.92 МПа), ºС</t>
  </si>
  <si>
    <t>Температура точки роси вуглеводнів, 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</si>
</sst>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"/>
    <numFmt numFmtId="167" formatCode="dd/mm/yyyy\ \р/"/>
    <numFmt numFmtId="168" formatCode="#,##0.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theme="4" tint="-0.249977111117893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b/>
      <sz val="10"/>
      <color rgb="FF0070C0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indexed="57"/>
      <name val="Times New Roman"/>
      <family val="1"/>
      <charset val="204"/>
    </font>
    <font>
      <b/>
      <sz val="10"/>
      <color indexed="5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Protection="1"/>
    <xf numFmtId="2" fontId="0" fillId="2" borderId="0" xfId="0" applyNumberFormat="1" applyFill="1" applyProtection="1"/>
    <xf numFmtId="0" fontId="0" fillId="2" borderId="0" xfId="0" applyFill="1" applyProtection="1">
      <protection locked="0"/>
    </xf>
    <xf numFmtId="2" fontId="8" fillId="2" borderId="0" xfId="0" applyNumberFormat="1" applyFont="1" applyFill="1" applyProtection="1"/>
    <xf numFmtId="0" fontId="8" fillId="2" borderId="0" xfId="0" applyFont="1" applyFill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4" fontId="13" fillId="0" borderId="46" xfId="0" applyNumberFormat="1" applyFont="1" applyBorder="1" applyAlignment="1">
      <alignment horizontal="center" vertical="center" wrapText="1"/>
    </xf>
    <xf numFmtId="3" fontId="10" fillId="0" borderId="43" xfId="0" applyNumberFormat="1" applyFont="1" applyBorder="1" applyAlignment="1">
      <alignment horizontal="center" vertical="center"/>
    </xf>
    <xf numFmtId="3" fontId="10" fillId="0" borderId="44" xfId="0" applyNumberFormat="1" applyFont="1" applyBorder="1" applyAlignment="1">
      <alignment horizontal="center" vertical="center"/>
    </xf>
    <xf numFmtId="3" fontId="10" fillId="0" borderId="44" xfId="0" applyNumberFormat="1" applyFont="1" applyBorder="1" applyAlignment="1">
      <alignment horizontal="center" vertical="center" wrapText="1"/>
    </xf>
    <xf numFmtId="0" fontId="15" fillId="0" borderId="0" xfId="0" applyFont="1"/>
    <xf numFmtId="4" fontId="15" fillId="0" borderId="23" xfId="0" applyNumberFormat="1" applyFont="1" applyBorder="1" applyAlignment="1">
      <alignment horizontal="center" vertical="center" wrapText="1"/>
    </xf>
    <xf numFmtId="4" fontId="10" fillId="0" borderId="46" xfId="0" applyNumberFormat="1" applyFont="1" applyBorder="1" applyAlignment="1">
      <alignment horizontal="center" wrapText="1"/>
    </xf>
    <xf numFmtId="4" fontId="10" fillId="0" borderId="40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 wrapText="1"/>
    </xf>
    <xf numFmtId="0" fontId="0" fillId="0" borderId="26" xfId="0" applyBorder="1"/>
    <xf numFmtId="0" fontId="0" fillId="0" borderId="39" xfId="0" applyBorder="1"/>
    <xf numFmtId="4" fontId="12" fillId="3" borderId="39" xfId="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39" xfId="0" applyFont="1" applyBorder="1" applyAlignment="1">
      <alignment horizontal="center" vertical="center" textRotation="90" wrapText="1"/>
    </xf>
    <xf numFmtId="0" fontId="10" fillId="0" borderId="41" xfId="0" applyFont="1" applyBorder="1" applyAlignment="1">
      <alignment horizontal="center" vertical="center" textRotation="90" wrapText="1"/>
    </xf>
    <xf numFmtId="4" fontId="17" fillId="0" borderId="47" xfId="0" applyNumberFormat="1" applyFont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23" xfId="0" applyBorder="1" applyProtection="1">
      <protection locked="0"/>
    </xf>
    <xf numFmtId="164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6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/>
    <xf numFmtId="0" fontId="1" fillId="0" borderId="28" xfId="0" applyFont="1" applyBorder="1" applyAlignment="1" applyProtection="1">
      <alignment vertical="center"/>
      <protection locked="0"/>
    </xf>
    <xf numFmtId="0" fontId="5" fillId="2" borderId="28" xfId="0" applyFont="1" applyFill="1" applyBorder="1" applyAlignment="1" applyProtection="1">
      <alignment vertical="center"/>
      <protection locked="0"/>
    </xf>
    <xf numFmtId="0" fontId="19" fillId="0" borderId="0" xfId="0" applyFont="1" applyBorder="1"/>
    <xf numFmtId="0" fontId="5" fillId="2" borderId="0" xfId="0" applyFont="1" applyFill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21" fillId="2" borderId="28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  <xf numFmtId="0" fontId="4" fillId="2" borderId="10" xfId="0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Border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3" fillId="0" borderId="10" xfId="0" applyFont="1" applyBorder="1" applyProtection="1">
      <protection locked="0"/>
    </xf>
    <xf numFmtId="0" fontId="22" fillId="2" borderId="18" xfId="0" applyFont="1" applyFill="1" applyBorder="1" applyAlignment="1" applyProtection="1">
      <alignment horizontal="center" vertical="center" textRotation="90" wrapText="1"/>
      <protection locked="0"/>
    </xf>
    <xf numFmtId="0" fontId="22" fillId="2" borderId="19" xfId="0" applyFont="1" applyFill="1" applyBorder="1" applyAlignment="1" applyProtection="1">
      <alignment horizontal="center" vertical="center" textRotation="90" wrapText="1"/>
      <protection locked="0"/>
    </xf>
    <xf numFmtId="0" fontId="22" fillId="2" borderId="17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Protection="1">
      <protection locked="0"/>
    </xf>
    <xf numFmtId="0" fontId="29" fillId="2" borderId="0" xfId="0" applyFont="1" applyFill="1" applyAlignment="1">
      <alignment horizontal="center"/>
    </xf>
    <xf numFmtId="2" fontId="28" fillId="2" borderId="0" xfId="0" applyNumberFormat="1" applyFont="1" applyFill="1" applyProtection="1"/>
    <xf numFmtId="0" fontId="30" fillId="2" borderId="0" xfId="0" applyFont="1" applyFill="1" applyAlignment="1">
      <alignment horizontal="center"/>
    </xf>
    <xf numFmtId="2" fontId="1" fillId="2" borderId="0" xfId="0" applyNumberFormat="1" applyFont="1" applyFill="1" applyProtection="1"/>
    <xf numFmtId="165" fontId="1" fillId="0" borderId="0" xfId="0" applyNumberFormat="1" applyFont="1"/>
    <xf numFmtId="0" fontId="30" fillId="0" borderId="0" xfId="0" applyFont="1" applyAlignment="1">
      <alignment horizontal="center"/>
    </xf>
    <xf numFmtId="2" fontId="1" fillId="0" borderId="0" xfId="0" applyNumberFormat="1" applyFont="1" applyProtection="1"/>
    <xf numFmtId="0" fontId="1" fillId="0" borderId="23" xfId="0" applyFont="1" applyBorder="1" applyProtection="1">
      <protection locked="0"/>
    </xf>
    <xf numFmtId="0" fontId="31" fillId="0" borderId="11" xfId="0" applyFont="1" applyBorder="1"/>
    <xf numFmtId="0" fontId="4" fillId="0" borderId="14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32" fillId="0" borderId="23" xfId="0" applyFont="1" applyBorder="1"/>
    <xf numFmtId="0" fontId="4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31" fillId="0" borderId="23" xfId="0" applyFont="1" applyBorder="1"/>
    <xf numFmtId="0" fontId="24" fillId="0" borderId="0" xfId="0" applyFont="1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27" xfId="0" applyFont="1" applyBorder="1" applyProtection="1">
      <protection locked="0"/>
    </xf>
    <xf numFmtId="165" fontId="2" fillId="2" borderId="0" xfId="0" applyNumberFormat="1" applyFont="1" applyFill="1"/>
    <xf numFmtId="0" fontId="22" fillId="0" borderId="0" xfId="0" applyFont="1" applyAlignment="1"/>
    <xf numFmtId="0" fontId="5" fillId="0" borderId="0" xfId="0" applyFont="1"/>
    <xf numFmtId="4" fontId="22" fillId="3" borderId="39" xfId="0" applyNumberFormat="1" applyFont="1" applyFill="1" applyBorder="1" applyAlignment="1">
      <alignment horizontal="center" vertical="center" wrapText="1"/>
    </xf>
    <xf numFmtId="4" fontId="22" fillId="3" borderId="14" xfId="0" applyNumberFormat="1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left" vertical="center" wrapText="1"/>
    </xf>
    <xf numFmtId="4" fontId="22" fillId="0" borderId="39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/>
    </xf>
    <xf numFmtId="4" fontId="22" fillId="0" borderId="39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left" vertical="center" wrapText="1"/>
    </xf>
    <xf numFmtId="4" fontId="22" fillId="0" borderId="41" xfId="0" applyNumberFormat="1" applyFont="1" applyBorder="1" applyAlignment="1">
      <alignment horizontal="center" vertical="center" wrapText="1"/>
    </xf>
    <xf numFmtId="3" fontId="22" fillId="0" borderId="39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 wrapText="1"/>
    </xf>
    <xf numFmtId="4" fontId="22" fillId="4" borderId="39" xfId="0" applyNumberFormat="1" applyFont="1" applyFill="1" applyBorder="1" applyAlignment="1">
      <alignment horizontal="center" vertical="center"/>
    </xf>
    <xf numFmtId="3" fontId="22" fillId="4" borderId="39" xfId="0" applyNumberFormat="1" applyFont="1" applyFill="1" applyBorder="1" applyAlignment="1">
      <alignment horizontal="center" vertical="center"/>
    </xf>
    <xf numFmtId="4" fontId="22" fillId="4" borderId="46" xfId="0" applyNumberFormat="1" applyFont="1" applyFill="1" applyBorder="1" applyAlignment="1">
      <alignment horizontal="center" vertical="center"/>
    </xf>
    <xf numFmtId="4" fontId="17" fillId="4" borderId="10" xfId="0" applyNumberFormat="1" applyFont="1" applyFill="1" applyBorder="1" applyAlignment="1">
      <alignment horizontal="center" vertical="center" wrapText="1"/>
    </xf>
    <xf numFmtId="4" fontId="33" fillId="0" borderId="39" xfId="0" applyNumberFormat="1" applyFont="1" applyBorder="1" applyAlignment="1">
      <alignment horizontal="center" vertical="center" wrapText="1"/>
    </xf>
    <xf numFmtId="4" fontId="33" fillId="4" borderId="42" xfId="0" applyNumberFormat="1" applyFont="1" applyFill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/>
    </xf>
    <xf numFmtId="3" fontId="33" fillId="4" borderId="39" xfId="0" applyNumberFormat="1" applyFont="1" applyFill="1" applyBorder="1" applyAlignment="1">
      <alignment horizontal="center" vertical="center"/>
    </xf>
    <xf numFmtId="4" fontId="33" fillId="0" borderId="39" xfId="0" applyNumberFormat="1" applyFont="1" applyBorder="1" applyAlignment="1">
      <alignment horizontal="center" vertical="center"/>
    </xf>
    <xf numFmtId="4" fontId="33" fillId="4" borderId="39" xfId="0" applyNumberFormat="1" applyFont="1" applyFill="1" applyBorder="1" applyAlignment="1">
      <alignment horizontal="center" vertical="center"/>
    </xf>
    <xf numFmtId="4" fontId="19" fillId="0" borderId="0" xfId="0" applyNumberFormat="1" applyFont="1"/>
    <xf numFmtId="0" fontId="22" fillId="2" borderId="55" xfId="0" applyFont="1" applyFill="1" applyBorder="1" applyAlignment="1" applyProtection="1">
      <alignment horizontal="center" vertical="center" textRotation="90" wrapText="1"/>
      <protection locked="0"/>
    </xf>
    <xf numFmtId="0" fontId="22" fillId="2" borderId="21" xfId="0" applyFont="1" applyFill="1" applyBorder="1" applyAlignment="1" applyProtection="1">
      <alignment horizontal="center" vertical="center" textRotation="90" wrapText="1"/>
      <protection locked="0"/>
    </xf>
    <xf numFmtId="0" fontId="22" fillId="2" borderId="56" xfId="0" applyFont="1" applyFill="1" applyBorder="1" applyAlignment="1" applyProtection="1">
      <alignment horizontal="center" vertical="center" textRotation="90" wrapText="1"/>
      <protection locked="0"/>
    </xf>
    <xf numFmtId="166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5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68" fontId="9" fillId="0" borderId="52" xfId="0" applyNumberFormat="1" applyFont="1" applyBorder="1" applyAlignment="1">
      <alignment horizontal="center" vertical="center"/>
    </xf>
    <xf numFmtId="168" fontId="9" fillId="0" borderId="13" xfId="0" applyNumberFormat="1" applyFont="1" applyBorder="1" applyAlignment="1">
      <alignment horizontal="center" vertical="center"/>
    </xf>
    <xf numFmtId="168" fontId="9" fillId="0" borderId="28" xfId="0" applyNumberFormat="1" applyFont="1" applyBorder="1" applyAlignment="1">
      <alignment horizontal="center" vertical="center"/>
    </xf>
    <xf numFmtId="168" fontId="9" fillId="0" borderId="38" xfId="0" applyNumberFormat="1" applyFont="1" applyBorder="1" applyAlignment="1">
      <alignment horizontal="center" vertical="center"/>
    </xf>
    <xf numFmtId="168" fontId="17" fillId="4" borderId="51" xfId="0" applyNumberFormat="1" applyFont="1" applyFill="1" applyBorder="1" applyAlignment="1">
      <alignment horizontal="center" vertical="center" wrapText="1"/>
    </xf>
    <xf numFmtId="168" fontId="9" fillId="0" borderId="53" xfId="0" applyNumberFormat="1" applyFont="1" applyBorder="1" applyAlignment="1">
      <alignment horizontal="center" vertical="center"/>
    </xf>
    <xf numFmtId="168" fontId="9" fillId="0" borderId="12" xfId="0" applyNumberFormat="1" applyFont="1" applyBorder="1" applyAlignment="1">
      <alignment horizontal="center" vertical="center"/>
    </xf>
    <xf numFmtId="168" fontId="9" fillId="0" borderId="48" xfId="0" applyNumberFormat="1" applyFont="1" applyBorder="1" applyAlignment="1">
      <alignment horizontal="center" vertical="center"/>
    </xf>
    <xf numFmtId="168" fontId="9" fillId="0" borderId="48" xfId="0" applyNumberFormat="1" applyFont="1" applyFill="1" applyBorder="1" applyAlignment="1">
      <alignment horizontal="center" vertical="center"/>
    </xf>
    <xf numFmtId="168" fontId="17" fillId="0" borderId="39" xfId="0" applyNumberFormat="1" applyFont="1" applyBorder="1" applyAlignment="1">
      <alignment horizontal="center" vertical="center" wrapText="1"/>
    </xf>
    <xf numFmtId="168" fontId="17" fillId="4" borderId="42" xfId="0" applyNumberFormat="1" applyFont="1" applyFill="1" applyBorder="1" applyAlignment="1">
      <alignment horizontal="center" vertical="center" wrapText="1"/>
    </xf>
    <xf numFmtId="2" fontId="23" fillId="2" borderId="0" xfId="0" applyNumberFormat="1" applyFont="1" applyFill="1" applyProtection="1"/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8" xfId="0" applyNumberFormat="1" applyFont="1" applyBorder="1" applyAlignment="1" applyProtection="1">
      <alignment horizontal="center" vertical="center" wrapText="1"/>
      <protection locked="0"/>
    </xf>
    <xf numFmtId="2" fontId="4" fillId="2" borderId="37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2" fontId="4" fillId="2" borderId="5" xfId="0" applyNumberFormat="1" applyFont="1" applyFill="1" applyBorder="1" applyAlignment="1" applyProtection="1">
      <alignment horizontal="center" vertical="center" wrapText="1"/>
    </xf>
    <xf numFmtId="166" fontId="4" fillId="0" borderId="29" xfId="0" applyNumberFormat="1" applyFont="1" applyBorder="1" applyAlignment="1" applyProtection="1">
      <alignment horizontal="center" vertical="center" wrapText="1"/>
      <protection locked="0"/>
    </xf>
    <xf numFmtId="166" fontId="4" fillId="2" borderId="29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3" xfId="0" applyNumberFormat="1" applyFont="1" applyFill="1" applyBorder="1" applyAlignment="1">
      <alignment horizontal="center"/>
    </xf>
    <xf numFmtId="164" fontId="4" fillId="2" borderId="38" xfId="0" applyNumberFormat="1" applyFont="1" applyFill="1" applyBorder="1" applyAlignment="1">
      <alignment horizontal="center"/>
    </xf>
    <xf numFmtId="166" fontId="4" fillId="2" borderId="36" xfId="0" applyNumberFormat="1" applyFont="1" applyFill="1" applyBorder="1" applyAlignment="1">
      <alignment horizontal="center"/>
    </xf>
    <xf numFmtId="166" fontId="4" fillId="2" borderId="20" xfId="0" applyNumberFormat="1" applyFont="1" applyFill="1" applyBorder="1" applyAlignment="1">
      <alignment horizontal="center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35" fillId="2" borderId="1" xfId="0" applyFont="1" applyFill="1" applyBorder="1" applyAlignment="1" applyProtection="1">
      <alignment horizontal="center" vertical="center" wrapText="1"/>
      <protection locked="0"/>
    </xf>
    <xf numFmtId="0" fontId="35" fillId="2" borderId="2" xfId="0" applyFont="1" applyFill="1" applyBorder="1" applyAlignment="1" applyProtection="1">
      <alignment horizontal="center" vertical="center" wrapText="1"/>
      <protection locked="0"/>
    </xf>
    <xf numFmtId="164" fontId="3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32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8" fontId="9" fillId="0" borderId="54" xfId="0" applyNumberFormat="1" applyFont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54" xfId="0" applyFont="1" applyBorder="1" applyAlignment="1" applyProtection="1">
      <alignment horizontal="center" vertical="center" textRotation="90" wrapText="1"/>
      <protection locked="0"/>
    </xf>
    <xf numFmtId="0" fontId="5" fillId="2" borderId="28" xfId="0" applyFont="1" applyFill="1" applyBorder="1" applyAlignment="1" applyProtection="1">
      <alignment horizontal="left" vertical="center"/>
      <protection locked="0"/>
    </xf>
    <xf numFmtId="0" fontId="22" fillId="0" borderId="4" xfId="0" applyFont="1" applyBorder="1" applyAlignment="1" applyProtection="1">
      <alignment horizontal="center" vertical="center" textRotation="90" wrapText="1"/>
      <protection locked="0"/>
    </xf>
    <xf numFmtId="0" fontId="22" fillId="0" borderId="21" xfId="0" applyFont="1" applyBorder="1" applyAlignment="1" applyProtection="1">
      <alignment horizontal="center" vertical="center" textRotation="90" wrapText="1"/>
      <protection locked="0"/>
    </xf>
    <xf numFmtId="2" fontId="4" fillId="4" borderId="4" xfId="0" applyNumberFormat="1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50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3" fontId="4" fillId="4" borderId="49" xfId="0" applyNumberFormat="1" applyFont="1" applyFill="1" applyBorder="1" applyAlignment="1" applyProtection="1">
      <alignment horizontal="center" vertical="center" wrapText="1"/>
    </xf>
    <xf numFmtId="3" fontId="4" fillId="4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right" vertical="center" wrapText="1"/>
      <protection locked="0"/>
    </xf>
    <xf numFmtId="0" fontId="1" fillId="0" borderId="18" xfId="0" applyFont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right" vertical="center" wrapText="1"/>
      <protection locked="0"/>
    </xf>
    <xf numFmtId="0" fontId="22" fillId="0" borderId="8" xfId="0" applyFont="1" applyBorder="1" applyAlignment="1" applyProtection="1">
      <alignment horizontal="center" vertical="center" textRotation="90" wrapText="1"/>
      <protection locked="0"/>
    </xf>
    <xf numFmtId="0" fontId="22" fillId="0" borderId="1" xfId="0" applyFont="1" applyBorder="1" applyAlignment="1" applyProtection="1">
      <alignment horizontal="center" vertical="center" textRotation="90" wrapText="1"/>
      <protection locked="0"/>
    </xf>
    <xf numFmtId="0" fontId="22" fillId="0" borderId="31" xfId="0" applyFont="1" applyBorder="1" applyAlignment="1" applyProtection="1">
      <alignment horizontal="center" vertical="center" textRotation="90" wrapText="1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  <xf numFmtId="0" fontId="4" fillId="2" borderId="10" xfId="0" applyFont="1" applyFill="1" applyBorder="1" applyAlignment="1" applyProtection="1">
      <alignment horizontal="right" vertical="center" wrapText="1"/>
      <protection locked="0"/>
    </xf>
    <xf numFmtId="0" fontId="1" fillId="0" borderId="23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right" wrapText="1"/>
    </xf>
    <xf numFmtId="0" fontId="1" fillId="0" borderId="10" xfId="0" applyFont="1" applyBorder="1" applyAlignment="1" applyProtection="1">
      <alignment horizontal="right" wrapText="1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2" fillId="0" borderId="9" xfId="0" applyFont="1" applyBorder="1" applyAlignment="1" applyProtection="1">
      <alignment horizontal="center" vertical="center" textRotation="90" wrapText="1"/>
      <protection locked="0"/>
    </xf>
    <xf numFmtId="0" fontId="22" fillId="0" borderId="5" xfId="0" applyFont="1" applyBorder="1" applyAlignment="1" applyProtection="1">
      <alignment horizontal="center" vertical="center" textRotation="90" wrapText="1"/>
      <protection locked="0"/>
    </xf>
    <xf numFmtId="0" fontId="22" fillId="0" borderId="35" xfId="0" applyFont="1" applyBorder="1" applyAlignment="1" applyProtection="1">
      <alignment horizontal="center" vertical="center" textRotation="90" wrapText="1"/>
      <protection locked="0"/>
    </xf>
    <xf numFmtId="0" fontId="22" fillId="0" borderId="8" xfId="0" applyFont="1" applyBorder="1" applyAlignment="1" applyProtection="1">
      <alignment horizontal="right" vertical="center" textRotation="90" wrapText="1"/>
      <protection locked="0"/>
    </xf>
    <xf numFmtId="0" fontId="22" fillId="0" borderId="1" xfId="0" applyFont="1" applyBorder="1" applyAlignment="1" applyProtection="1">
      <alignment horizontal="right" vertical="center" textRotation="90" wrapText="1"/>
      <protection locked="0"/>
    </xf>
    <xf numFmtId="0" fontId="22" fillId="0" borderId="31" xfId="0" applyFont="1" applyBorder="1" applyAlignment="1" applyProtection="1">
      <alignment horizontal="right" vertical="center" textRotation="90" wrapText="1"/>
      <protection locked="0"/>
    </xf>
    <xf numFmtId="0" fontId="22" fillId="0" borderId="6" xfId="0" applyFont="1" applyBorder="1" applyAlignment="1" applyProtection="1">
      <alignment horizontal="center" vertical="center" textRotation="90" wrapText="1"/>
      <protection locked="0"/>
    </xf>
    <xf numFmtId="0" fontId="22" fillId="0" borderId="55" xfId="0" applyFont="1" applyBorder="1" applyAlignment="1" applyProtection="1">
      <alignment horizontal="center" vertical="center" textRotation="90" wrapText="1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167" fontId="24" fillId="0" borderId="0" xfId="0" applyNumberFormat="1" applyFont="1" applyBorder="1" applyAlignment="1" applyProtection="1">
      <alignment horizontal="center"/>
      <protection locked="0"/>
    </xf>
    <xf numFmtId="0" fontId="22" fillId="0" borderId="25" xfId="0" applyFont="1" applyBorder="1" applyAlignment="1" applyProtection="1">
      <alignment horizontal="center" vertical="center" textRotation="90" wrapText="1"/>
      <protection locked="0"/>
    </xf>
    <xf numFmtId="0" fontId="22" fillId="0" borderId="56" xfId="0" applyFont="1" applyBorder="1" applyAlignment="1" applyProtection="1">
      <alignment horizontal="center" vertical="center" textRotation="90" wrapText="1"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2" fillId="2" borderId="40" xfId="0" applyFont="1" applyFill="1" applyBorder="1" applyAlignment="1" applyProtection="1">
      <alignment horizontal="center" vertical="center" wrapText="1"/>
      <protection locked="0"/>
    </xf>
    <xf numFmtId="0" fontId="22" fillId="2" borderId="41" xfId="0" applyFont="1" applyFill="1" applyBorder="1" applyAlignment="1" applyProtection="1">
      <alignment horizontal="center" vertical="center" wrapText="1"/>
      <protection locked="0"/>
    </xf>
    <xf numFmtId="0" fontId="22" fillId="2" borderId="42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167" fontId="24" fillId="0" borderId="0" xfId="0" applyNumberFormat="1" applyFont="1" applyBorder="1" applyAlignment="1" applyProtection="1">
      <alignment horizontal="center"/>
    </xf>
    <xf numFmtId="167" fontId="24" fillId="0" borderId="10" xfId="0" applyNumberFormat="1" applyFont="1" applyBorder="1" applyAlignment="1" applyProtection="1">
      <alignment horizontal="center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2" xfId="0" applyFont="1" applyBorder="1" applyAlignment="1" applyProtection="1">
      <alignment horizontal="center" vertical="center" textRotation="90" wrapText="1"/>
      <protection locked="0"/>
    </xf>
    <xf numFmtId="0" fontId="22" fillId="0" borderId="54" xfId="0" applyFont="1" applyBorder="1" applyAlignment="1" applyProtection="1">
      <alignment horizontal="center" vertical="center" textRotation="90" wrapText="1"/>
      <protection locked="0"/>
    </xf>
    <xf numFmtId="0" fontId="17" fillId="4" borderId="45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45" xfId="0" applyFont="1" applyBorder="1" applyAlignment="1">
      <alignment horizontal="center" vertical="center" textRotation="90" wrapText="1"/>
    </xf>
    <xf numFmtId="0" fontId="10" fillId="0" borderId="47" xfId="0" applyFont="1" applyBorder="1" applyAlignment="1">
      <alignment horizontal="center" vertical="center" textRotation="90" wrapText="1"/>
    </xf>
    <xf numFmtId="0" fontId="10" fillId="0" borderId="46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2" fillId="4" borderId="40" xfId="0" applyFont="1" applyFill="1" applyBorder="1" applyAlignment="1">
      <alignment horizontal="center" vertical="center" wrapText="1"/>
    </xf>
    <xf numFmtId="0" fontId="22" fillId="4" borderId="42" xfId="0" applyFont="1" applyFill="1" applyBorder="1" applyAlignment="1">
      <alignment horizontal="center" vertical="center" wrapText="1"/>
    </xf>
    <xf numFmtId="4" fontId="22" fillId="3" borderId="40" xfId="0" applyNumberFormat="1" applyFont="1" applyFill="1" applyBorder="1" applyAlignment="1">
      <alignment horizontal="center" vertical="center" wrapText="1"/>
    </xf>
    <xf numFmtId="4" fontId="22" fillId="3" borderId="41" xfId="0" applyNumberFormat="1" applyFont="1" applyFill="1" applyBorder="1" applyAlignment="1">
      <alignment horizontal="center" vertical="center" wrapText="1"/>
    </xf>
    <xf numFmtId="4" fontId="22" fillId="3" borderId="42" xfId="0" applyNumberFormat="1" applyFont="1" applyFill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textRotation="90" wrapText="1"/>
    </xf>
    <xf numFmtId="0" fontId="22" fillId="0" borderId="47" xfId="0" applyFont="1" applyBorder="1" applyAlignment="1">
      <alignment horizontal="center" vertical="center" textRotation="90" wrapText="1"/>
    </xf>
    <xf numFmtId="0" fontId="22" fillId="0" borderId="46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center" vertical="center"/>
    </xf>
    <xf numFmtId="3" fontId="4" fillId="2" borderId="43" xfId="0" applyNumberFormat="1" applyFont="1" applyFill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center" vertical="center" wrapText="1"/>
    </xf>
    <xf numFmtId="2" fontId="4" fillId="2" borderId="33" xfId="0" applyNumberFormat="1" applyFont="1" applyFill="1" applyBorder="1" applyAlignment="1" applyProtection="1">
      <alignment horizontal="center" vertical="center" wrapText="1"/>
    </xf>
    <xf numFmtId="3" fontId="4" fillId="2" borderId="43" xfId="0" applyNumberFormat="1" applyFont="1" applyFill="1" applyBorder="1" applyAlignment="1" applyProtection="1">
      <alignment horizontal="center" vertical="center" wrapText="1"/>
    </xf>
    <xf numFmtId="4" fontId="4" fillId="2" borderId="37" xfId="0" applyNumberFormat="1" applyFont="1" applyFill="1" applyBorder="1" applyAlignment="1" applyProtection="1">
      <alignment horizontal="center" vertical="center" wrapText="1"/>
    </xf>
    <xf numFmtId="3" fontId="4" fillId="0" borderId="36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3" fontId="4" fillId="2" borderId="44" xfId="0" applyNumberFormat="1" applyFont="1" applyFill="1" applyBorder="1" applyAlignment="1" applyProtection="1">
      <alignment horizontal="center"/>
    </xf>
    <xf numFmtId="2" fontId="4" fillId="0" borderId="24" xfId="0" applyNumberFormat="1" applyFont="1" applyBorder="1" applyAlignment="1" applyProtection="1">
      <alignment horizontal="center"/>
    </xf>
    <xf numFmtId="2" fontId="4" fillId="2" borderId="32" xfId="0" applyNumberFormat="1" applyFont="1" applyFill="1" applyBorder="1" applyAlignment="1" applyProtection="1">
      <alignment horizontal="center" vertical="center" wrapText="1"/>
    </xf>
    <xf numFmtId="3" fontId="4" fillId="2" borderId="44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4" fillId="2" borderId="5" xfId="0" applyNumberFormat="1" applyFont="1" applyFill="1" applyBorder="1" applyAlignment="1" applyProtection="1">
      <alignment horizontal="center" vertical="center" wrapText="1"/>
    </xf>
    <xf numFmtId="3" fontId="4" fillId="0" borderId="29" xfId="0" applyNumberFormat="1" applyFont="1" applyBorder="1" applyAlignment="1" applyProtection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/>
    </xf>
    <xf numFmtId="3" fontId="4" fillId="2" borderId="29" xfId="0" applyNumberFormat="1" applyFont="1" applyFill="1" applyBorder="1" applyAlignment="1" applyProtection="1">
      <alignment horizontal="center"/>
    </xf>
    <xf numFmtId="2" fontId="4" fillId="2" borderId="2" xfId="0" applyNumberFormat="1" applyFont="1" applyFill="1" applyBorder="1" applyAlignment="1" applyProtection="1">
      <alignment horizontal="center"/>
    </xf>
    <xf numFmtId="3" fontId="4" fillId="2" borderId="36" xfId="0" applyNumberFormat="1" applyFont="1" applyFill="1" applyBorder="1" applyAlignment="1" applyProtection="1">
      <alignment horizontal="center"/>
    </xf>
    <xf numFmtId="2" fontId="4" fillId="2" borderId="21" xfId="0" applyNumberFormat="1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G52"/>
  <sheetViews>
    <sheetView tabSelected="1" topLeftCell="A4" zoomScale="84" zoomScaleNormal="84" zoomScaleSheetLayoutView="80" workbookViewId="0">
      <selection activeCell="Z15" sqref="Z15"/>
    </sheetView>
  </sheetViews>
  <sheetFormatPr defaultRowHeight="15" x14ac:dyDescent="0.25"/>
  <cols>
    <col min="1" max="1" width="4.85546875" style="1" customWidth="1"/>
    <col min="2" max="2" width="8.42578125" style="1" customWidth="1"/>
    <col min="3" max="4" width="8.28515625" style="1" customWidth="1"/>
    <col min="5" max="5" width="7.85546875" style="1" customWidth="1"/>
    <col min="6" max="6" width="7.140625" style="1" customWidth="1"/>
    <col min="7" max="7" width="7.42578125" style="1" customWidth="1"/>
    <col min="8" max="8" width="7.140625" style="1" customWidth="1"/>
    <col min="9" max="9" width="7.28515625" style="1" customWidth="1"/>
    <col min="10" max="10" width="7.7109375" style="1" customWidth="1"/>
    <col min="11" max="11" width="7.140625" style="1" customWidth="1"/>
    <col min="12" max="12" width="7.7109375" style="1" customWidth="1"/>
    <col min="13" max="13" width="7.85546875" style="1" customWidth="1"/>
    <col min="14" max="14" width="8" style="1" customWidth="1"/>
    <col min="15" max="20" width="7.28515625" style="1" customWidth="1"/>
    <col min="21" max="21" width="7.5703125" style="1" customWidth="1"/>
    <col min="22" max="23" width="6.7109375" style="1" customWidth="1"/>
    <col min="24" max="24" width="7.5703125" style="1" customWidth="1"/>
    <col min="25" max="25" width="7.42578125" style="1" customWidth="1"/>
    <col min="26" max="26" width="7" style="1" customWidth="1"/>
    <col min="27" max="27" width="7.28515625" style="1" customWidth="1"/>
    <col min="28" max="28" width="7.7109375" style="1" customWidth="1"/>
    <col min="29" max="29" width="9.140625" style="1"/>
    <col min="30" max="30" width="7.5703125" style="1" bestFit="1" customWidth="1"/>
    <col min="31" max="31" width="9.5703125" style="1" bestFit="1" customWidth="1"/>
    <col min="32" max="32" width="7.5703125" style="1" bestFit="1" customWidth="1"/>
    <col min="33" max="33" width="10.28515625" style="1" bestFit="1" customWidth="1"/>
    <col min="34" max="16384" width="9.140625" style="1"/>
  </cols>
  <sheetData>
    <row r="1" spans="1:33" ht="15.75" x14ac:dyDescent="0.25">
      <c r="A1" s="63" t="s">
        <v>7</v>
      </c>
      <c r="B1" s="64"/>
      <c r="C1" s="64"/>
      <c r="D1" s="64"/>
      <c r="E1" s="65"/>
      <c r="F1" s="65"/>
      <c r="G1" s="193" t="s">
        <v>55</v>
      </c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5"/>
      <c r="AA1" s="195"/>
      <c r="AB1" s="196"/>
    </row>
    <row r="2" spans="1:33" ht="21" customHeight="1" x14ac:dyDescent="0.25">
      <c r="A2" s="66" t="s">
        <v>57</v>
      </c>
      <c r="B2" s="67"/>
      <c r="C2" s="29"/>
      <c r="D2" s="67"/>
      <c r="E2" s="68"/>
      <c r="F2" s="67"/>
      <c r="G2" s="194" t="s">
        <v>98</v>
      </c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31"/>
      <c r="AA2" s="31"/>
      <c r="AB2" s="69"/>
    </row>
    <row r="3" spans="1:33" ht="19.5" customHeight="1" x14ac:dyDescent="0.25">
      <c r="A3" s="66" t="s">
        <v>58</v>
      </c>
      <c r="B3" s="70"/>
      <c r="C3" s="48"/>
      <c r="D3" s="70"/>
      <c r="E3" s="70"/>
      <c r="F3" s="71"/>
      <c r="G3" s="207" t="s">
        <v>61</v>
      </c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49"/>
      <c r="AA3" s="49"/>
      <c r="AB3" s="72"/>
    </row>
    <row r="4" spans="1:33" ht="15" customHeight="1" x14ac:dyDescent="0.25">
      <c r="A4" s="73" t="s">
        <v>8</v>
      </c>
      <c r="B4" s="70"/>
      <c r="C4" s="70"/>
      <c r="D4" s="70"/>
      <c r="E4" s="70"/>
      <c r="F4" s="70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72"/>
    </row>
    <row r="5" spans="1:33" ht="15.75" x14ac:dyDescent="0.25">
      <c r="A5" s="73" t="s">
        <v>59</v>
      </c>
      <c r="B5" s="70"/>
      <c r="C5" s="70"/>
      <c r="D5" s="70"/>
      <c r="E5" s="70"/>
      <c r="F5" s="71"/>
      <c r="G5" s="71"/>
      <c r="H5" s="71"/>
      <c r="I5" s="70"/>
      <c r="J5" s="70"/>
      <c r="K5" s="154" t="s">
        <v>56</v>
      </c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200" t="s">
        <v>29</v>
      </c>
      <c r="W5" s="200"/>
      <c r="X5" s="197">
        <v>42856</v>
      </c>
      <c r="Y5" s="197"/>
      <c r="Z5" s="74" t="s">
        <v>30</v>
      </c>
      <c r="AA5" s="208">
        <v>42886</v>
      </c>
      <c r="AB5" s="209"/>
    </row>
    <row r="6" spans="1:33" ht="5.25" customHeight="1" thickBot="1" x14ac:dyDescent="0.3">
      <c r="A6" s="33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50"/>
    </row>
    <row r="7" spans="1:33" ht="29.25" customHeight="1" thickBot="1" x14ac:dyDescent="0.3">
      <c r="A7" s="155" t="s">
        <v>0</v>
      </c>
      <c r="B7" s="210" t="s">
        <v>1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2"/>
      <c r="N7" s="210" t="s">
        <v>9</v>
      </c>
      <c r="O7" s="211"/>
      <c r="P7" s="211"/>
      <c r="Q7" s="211"/>
      <c r="R7" s="211"/>
      <c r="S7" s="211"/>
      <c r="T7" s="211"/>
      <c r="U7" s="211"/>
      <c r="V7" s="211"/>
      <c r="W7" s="211"/>
      <c r="X7" s="264" t="s">
        <v>116</v>
      </c>
      <c r="Y7" s="188" t="s">
        <v>117</v>
      </c>
      <c r="Z7" s="170" t="s">
        <v>47</v>
      </c>
      <c r="AA7" s="170" t="s">
        <v>48</v>
      </c>
      <c r="AB7" s="185" t="s">
        <v>49</v>
      </c>
      <c r="AC7" s="54"/>
      <c r="AD7" s="54"/>
      <c r="AE7" s="54"/>
    </row>
    <row r="8" spans="1:33" ht="16.5" customHeight="1" thickBot="1" x14ac:dyDescent="0.3">
      <c r="A8" s="156"/>
      <c r="B8" s="213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5"/>
      <c r="N8" s="216" t="s">
        <v>50</v>
      </c>
      <c r="O8" s="204" t="s">
        <v>51</v>
      </c>
      <c r="P8" s="205"/>
      <c r="Q8" s="205"/>
      <c r="R8" s="205"/>
      <c r="S8" s="205"/>
      <c r="T8" s="205"/>
      <c r="U8" s="205"/>
      <c r="V8" s="205"/>
      <c r="W8" s="206"/>
      <c r="X8" s="265"/>
      <c r="Y8" s="189"/>
      <c r="Z8" s="171"/>
      <c r="AA8" s="171"/>
      <c r="AB8" s="186"/>
      <c r="AC8" s="54"/>
      <c r="AD8" s="54"/>
      <c r="AE8" s="54"/>
    </row>
    <row r="9" spans="1:33" ht="32.25" customHeight="1" thickBot="1" x14ac:dyDescent="0.3">
      <c r="A9" s="156"/>
      <c r="B9" s="191" t="s">
        <v>10</v>
      </c>
      <c r="C9" s="159" t="s">
        <v>11</v>
      </c>
      <c r="D9" s="159" t="s">
        <v>12</v>
      </c>
      <c r="E9" s="159" t="s">
        <v>17</v>
      </c>
      <c r="F9" s="159" t="s">
        <v>18</v>
      </c>
      <c r="G9" s="159" t="s">
        <v>15</v>
      </c>
      <c r="H9" s="159" t="s">
        <v>19</v>
      </c>
      <c r="I9" s="159" t="s">
        <v>16</v>
      </c>
      <c r="J9" s="159" t="s">
        <v>14</v>
      </c>
      <c r="K9" s="159" t="s">
        <v>13</v>
      </c>
      <c r="L9" s="159" t="s">
        <v>20</v>
      </c>
      <c r="M9" s="198" t="s">
        <v>21</v>
      </c>
      <c r="N9" s="217"/>
      <c r="O9" s="201" t="s">
        <v>37</v>
      </c>
      <c r="P9" s="202"/>
      <c r="Q9" s="203"/>
      <c r="R9" s="201" t="s">
        <v>38</v>
      </c>
      <c r="S9" s="202"/>
      <c r="T9" s="203"/>
      <c r="U9" s="201" t="s">
        <v>39</v>
      </c>
      <c r="V9" s="202"/>
      <c r="W9" s="203"/>
      <c r="X9" s="265"/>
      <c r="Y9" s="189"/>
      <c r="Z9" s="171"/>
      <c r="AA9" s="171"/>
      <c r="AB9" s="186"/>
      <c r="AC9" s="54"/>
      <c r="AD9" s="54"/>
      <c r="AE9" s="54"/>
    </row>
    <row r="10" spans="1:33" ht="94.5" customHeight="1" thickBot="1" x14ac:dyDescent="0.3">
      <c r="A10" s="157"/>
      <c r="B10" s="192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99"/>
      <c r="N10" s="218"/>
      <c r="O10" s="102" t="s">
        <v>103</v>
      </c>
      <c r="P10" s="103" t="s">
        <v>104</v>
      </c>
      <c r="Q10" s="104" t="s">
        <v>105</v>
      </c>
      <c r="R10" s="53" t="s">
        <v>103</v>
      </c>
      <c r="S10" s="51" t="s">
        <v>104</v>
      </c>
      <c r="T10" s="52" t="s">
        <v>105</v>
      </c>
      <c r="U10" s="102" t="s">
        <v>103</v>
      </c>
      <c r="V10" s="103" t="s">
        <v>104</v>
      </c>
      <c r="W10" s="104" t="s">
        <v>105</v>
      </c>
      <c r="X10" s="266"/>
      <c r="Y10" s="190"/>
      <c r="Z10" s="172"/>
      <c r="AA10" s="172"/>
      <c r="AB10" s="187"/>
      <c r="AC10" s="54"/>
      <c r="AD10" s="54"/>
      <c r="AE10" s="54" t="s">
        <v>22</v>
      </c>
    </row>
    <row r="11" spans="1:33" s="7" customFormat="1" x14ac:dyDescent="0.25">
      <c r="A11" s="10">
        <v>1</v>
      </c>
      <c r="B11" s="127">
        <v>95.064499999999995</v>
      </c>
      <c r="C11" s="127">
        <v>2.6880000000000002</v>
      </c>
      <c r="D11" s="127">
        <v>0.85089999999999999</v>
      </c>
      <c r="E11" s="127">
        <v>0.12620000000000001</v>
      </c>
      <c r="F11" s="127">
        <v>0.13769999999999999</v>
      </c>
      <c r="G11" s="127">
        <v>3.0999999999999999E-3</v>
      </c>
      <c r="H11" s="127">
        <v>2.6200000000000001E-2</v>
      </c>
      <c r="I11" s="127">
        <v>2.06E-2</v>
      </c>
      <c r="J11" s="127">
        <v>2.6800000000000001E-2</v>
      </c>
      <c r="K11" s="127"/>
      <c r="L11" s="127">
        <v>0.82340000000000002</v>
      </c>
      <c r="M11" s="127">
        <v>0.2326</v>
      </c>
      <c r="N11" s="128">
        <v>0.70740000000000003</v>
      </c>
      <c r="O11" s="244">
        <f>P11*238.8459</f>
        <v>8242.5720089999995</v>
      </c>
      <c r="P11" s="245">
        <v>34.51</v>
      </c>
      <c r="Q11" s="246">
        <f t="shared" ref="Q11:Q38" si="0">P11/3.6</f>
        <v>9.5861111111111104</v>
      </c>
      <c r="R11" s="247">
        <f>S11*238.8459</f>
        <v>9138.2441339999987</v>
      </c>
      <c r="S11" s="245">
        <v>38.26</v>
      </c>
      <c r="T11" s="248">
        <f t="shared" ref="T11:T38" si="1">S11/3.6</f>
        <v>10.627777777777776</v>
      </c>
      <c r="U11" s="249">
        <v>11926</v>
      </c>
      <c r="V11" s="250">
        <v>49.93</v>
      </c>
      <c r="W11" s="129">
        <f t="shared" ref="W11:W12" si="2">V11/3.6</f>
        <v>13.869444444444444</v>
      </c>
      <c r="X11" s="130"/>
      <c r="Y11" s="106"/>
      <c r="Z11" s="107"/>
      <c r="AA11" s="107"/>
      <c r="AB11" s="108"/>
      <c r="AC11" s="78">
        <f t="shared" ref="AC11:AC16" si="3">SUM(B11:M11)+$K$42+$N$42</f>
        <v>100</v>
      </c>
      <c r="AD11" s="55"/>
      <c r="AE11" s="56"/>
      <c r="AF11" s="6"/>
      <c r="AG11" s="6"/>
    </row>
    <row r="12" spans="1:33" s="7" customFormat="1" x14ac:dyDescent="0.25">
      <c r="A12" s="9">
        <v>2</v>
      </c>
      <c r="B12" s="131">
        <v>95.238</v>
      </c>
      <c r="C12" s="131">
        <v>2.6313</v>
      </c>
      <c r="D12" s="131">
        <v>0.83360000000000001</v>
      </c>
      <c r="E12" s="131">
        <v>0.1275</v>
      </c>
      <c r="F12" s="131">
        <v>0.13109999999999999</v>
      </c>
      <c r="G12" s="131">
        <v>3.5000000000000001E-3</v>
      </c>
      <c r="H12" s="131">
        <v>2.6599999999999999E-2</v>
      </c>
      <c r="I12" s="131">
        <v>0.02</v>
      </c>
      <c r="J12" s="131">
        <v>2.1600000000000001E-2</v>
      </c>
      <c r="K12" s="131"/>
      <c r="L12" s="131">
        <v>0.74450000000000005</v>
      </c>
      <c r="M12" s="131">
        <v>0.2223</v>
      </c>
      <c r="N12" s="132">
        <v>0.70609999999999995</v>
      </c>
      <c r="O12" s="251">
        <f t="shared" ref="O12:O38" si="4">P12*238.8459</f>
        <v>8242.5720089999995</v>
      </c>
      <c r="P12" s="252">
        <v>34.51</v>
      </c>
      <c r="Q12" s="253">
        <f t="shared" si="0"/>
        <v>9.5861111111111104</v>
      </c>
      <c r="R12" s="254">
        <f t="shared" ref="R12:R38" si="5">S12*238.8459</f>
        <v>9138.2441339999987</v>
      </c>
      <c r="S12" s="255">
        <v>38.26</v>
      </c>
      <c r="T12" s="256">
        <f t="shared" si="1"/>
        <v>10.627777777777776</v>
      </c>
      <c r="U12" s="257">
        <v>11935</v>
      </c>
      <c r="V12" s="258">
        <v>49.97</v>
      </c>
      <c r="W12" s="134">
        <f t="shared" si="2"/>
        <v>13.880555555555555</v>
      </c>
      <c r="X12" s="133"/>
      <c r="Y12" s="36"/>
      <c r="Z12" s="8"/>
      <c r="AA12" s="8"/>
      <c r="AB12" s="109"/>
      <c r="AC12" s="78">
        <f t="shared" si="3"/>
        <v>100.00000000000001</v>
      </c>
      <c r="AD12" s="55"/>
      <c r="AE12" s="56"/>
      <c r="AF12" s="6"/>
      <c r="AG12" s="6"/>
    </row>
    <row r="13" spans="1:33" s="5" customFormat="1" x14ac:dyDescent="0.25">
      <c r="A13" s="9">
        <v>3</v>
      </c>
      <c r="B13" s="131">
        <v>95.323300000000003</v>
      </c>
      <c r="C13" s="131">
        <v>2.5981999999999998</v>
      </c>
      <c r="D13" s="131">
        <v>0.8236</v>
      </c>
      <c r="E13" s="131">
        <v>0.12770000000000001</v>
      </c>
      <c r="F13" s="131">
        <v>0.1298</v>
      </c>
      <c r="G13" s="131">
        <v>3.0999999999999999E-3</v>
      </c>
      <c r="H13" s="131">
        <v>2.4500000000000001E-2</v>
      </c>
      <c r="I13" s="131">
        <v>1.78E-2</v>
      </c>
      <c r="J13" s="131">
        <v>1.9E-2</v>
      </c>
      <c r="K13" s="131">
        <v>5.4000000000000003E-3</v>
      </c>
      <c r="L13" s="131">
        <v>0.71179999999999999</v>
      </c>
      <c r="M13" s="131">
        <v>0.21579999999999999</v>
      </c>
      <c r="N13" s="132">
        <v>0.70540000000000003</v>
      </c>
      <c r="O13" s="251">
        <f t="shared" si="4"/>
        <v>8240.1835499999997</v>
      </c>
      <c r="P13" s="258">
        <v>34.5</v>
      </c>
      <c r="Q13" s="253">
        <f t="shared" si="0"/>
        <v>9.5833333333333339</v>
      </c>
      <c r="R13" s="254">
        <f t="shared" si="5"/>
        <v>9135.8556750000007</v>
      </c>
      <c r="S13" s="258">
        <v>38.25</v>
      </c>
      <c r="T13" s="256">
        <f t="shared" si="1"/>
        <v>10.625</v>
      </c>
      <c r="U13" s="257">
        <v>11938</v>
      </c>
      <c r="V13" s="255">
        <v>49.98</v>
      </c>
      <c r="W13" s="134">
        <f>V13/3.6</f>
        <v>13.883333333333333</v>
      </c>
      <c r="X13" s="135"/>
      <c r="Y13" s="36"/>
      <c r="Z13" s="8"/>
      <c r="AA13" s="8"/>
      <c r="AB13" s="109"/>
      <c r="AC13" s="78">
        <f t="shared" si="3"/>
        <v>100.00000000000001</v>
      </c>
      <c r="AD13" s="57" t="str">
        <f>IF(AC13=100,"ОК"," ")</f>
        <v>ОК</v>
      </c>
      <c r="AE13" s="58"/>
      <c r="AF13" s="4"/>
      <c r="AG13" s="4"/>
    </row>
    <row r="14" spans="1:33" s="7" customFormat="1" x14ac:dyDescent="0.25">
      <c r="A14" s="9">
        <v>4</v>
      </c>
      <c r="B14" s="131">
        <v>95.284599999999998</v>
      </c>
      <c r="C14" s="131">
        <v>2.5691999999999999</v>
      </c>
      <c r="D14" s="131">
        <v>0.81899999999999995</v>
      </c>
      <c r="E14" s="131">
        <v>0.12540000000000001</v>
      </c>
      <c r="F14" s="131">
        <v>0.1333</v>
      </c>
      <c r="G14" s="131">
        <v>4.0000000000000001E-3</v>
      </c>
      <c r="H14" s="131">
        <v>2.4500000000000001E-2</v>
      </c>
      <c r="I14" s="131">
        <v>1.9300000000000001E-2</v>
      </c>
      <c r="J14" s="131">
        <v>2.18E-2</v>
      </c>
      <c r="K14" s="131"/>
      <c r="L14" s="131">
        <v>0.77839999999999998</v>
      </c>
      <c r="M14" s="131">
        <v>0.2205</v>
      </c>
      <c r="N14" s="132">
        <v>0.70569999999999999</v>
      </c>
      <c r="O14" s="251">
        <f t="shared" si="4"/>
        <v>8233.0181730000004</v>
      </c>
      <c r="P14" s="258">
        <v>34.47</v>
      </c>
      <c r="Q14" s="253">
        <f t="shared" si="0"/>
        <v>9.5749999999999993</v>
      </c>
      <c r="R14" s="254">
        <f t="shared" si="5"/>
        <v>9128.6902979999995</v>
      </c>
      <c r="S14" s="258">
        <v>38.22</v>
      </c>
      <c r="T14" s="256">
        <f t="shared" si="1"/>
        <v>10.616666666666665</v>
      </c>
      <c r="U14" s="257">
        <v>11926</v>
      </c>
      <c r="V14" s="258">
        <v>49.93</v>
      </c>
      <c r="W14" s="134">
        <f t="shared" ref="W14:W18" si="6">V14/3.6</f>
        <v>13.869444444444444</v>
      </c>
      <c r="X14" s="135">
        <v>-15</v>
      </c>
      <c r="Y14" s="36"/>
      <c r="Z14" s="8"/>
      <c r="AA14" s="8"/>
      <c r="AB14" s="109"/>
      <c r="AC14" s="78">
        <f t="shared" si="3"/>
        <v>100.00000000000001</v>
      </c>
      <c r="AD14" s="55" t="str">
        <f t="shared" ref="AD14:AD41" si="7">IF(AC14=100,"ОК"," ")</f>
        <v>ОК</v>
      </c>
      <c r="AE14" s="56"/>
      <c r="AF14" s="6"/>
      <c r="AG14" s="6"/>
    </row>
    <row r="15" spans="1:33" s="7" customFormat="1" x14ac:dyDescent="0.25">
      <c r="A15" s="10">
        <v>5</v>
      </c>
      <c r="B15" s="131">
        <v>94.954899999999995</v>
      </c>
      <c r="C15" s="131">
        <v>2.7185000000000001</v>
      </c>
      <c r="D15" s="131">
        <v>0.87480000000000002</v>
      </c>
      <c r="E15" s="131">
        <v>0.13020000000000001</v>
      </c>
      <c r="F15" s="131">
        <v>0.14419999999999999</v>
      </c>
      <c r="G15" s="131">
        <v>3.0000000000000001E-3</v>
      </c>
      <c r="H15" s="131">
        <v>3.0499999999999999E-2</v>
      </c>
      <c r="I15" s="131">
        <v>2.4500000000000001E-2</v>
      </c>
      <c r="J15" s="131">
        <v>2.86E-2</v>
      </c>
      <c r="K15" s="131"/>
      <c r="L15" s="131">
        <v>0.84450000000000003</v>
      </c>
      <c r="M15" s="131">
        <v>0.24629999999999999</v>
      </c>
      <c r="N15" s="132">
        <v>0.70850000000000002</v>
      </c>
      <c r="O15" s="251">
        <f t="shared" si="4"/>
        <v>8249.7373860000007</v>
      </c>
      <c r="P15" s="255">
        <v>34.54</v>
      </c>
      <c r="Q15" s="246">
        <f t="shared" si="0"/>
        <v>9.5944444444444432</v>
      </c>
      <c r="R15" s="254">
        <f t="shared" si="5"/>
        <v>9145.4095109999998</v>
      </c>
      <c r="S15" s="255">
        <v>38.29</v>
      </c>
      <c r="T15" s="248">
        <f t="shared" si="1"/>
        <v>10.636111111111111</v>
      </c>
      <c r="U15" s="257">
        <v>11923</v>
      </c>
      <c r="V15" s="258">
        <v>49.92</v>
      </c>
      <c r="W15" s="134">
        <f t="shared" si="6"/>
        <v>13.866666666666667</v>
      </c>
      <c r="X15" s="133">
        <v>-15.5</v>
      </c>
      <c r="Y15" s="37"/>
      <c r="Z15" s="110"/>
      <c r="AA15" s="110"/>
      <c r="AB15" s="111"/>
      <c r="AC15" s="78">
        <f t="shared" si="3"/>
        <v>100</v>
      </c>
      <c r="AD15" s="55" t="str">
        <f t="shared" si="7"/>
        <v>ОК</v>
      </c>
      <c r="AE15" s="56"/>
      <c r="AF15" s="6"/>
      <c r="AG15" s="6"/>
    </row>
    <row r="16" spans="1:33" s="7" customFormat="1" x14ac:dyDescent="0.25">
      <c r="A16" s="9">
        <v>6</v>
      </c>
      <c r="B16" s="131">
        <v>94.984200000000001</v>
      </c>
      <c r="C16" s="131">
        <v>2.7399</v>
      </c>
      <c r="D16" s="131">
        <v>0.87619999999999998</v>
      </c>
      <c r="E16" s="131">
        <v>0.12889999999999999</v>
      </c>
      <c r="F16" s="131">
        <v>0.14199999999999999</v>
      </c>
      <c r="G16" s="131">
        <v>3.3999999999999998E-3</v>
      </c>
      <c r="H16" s="131">
        <v>2.6499999999999999E-2</v>
      </c>
      <c r="I16" s="131">
        <v>2.3699999999999999E-2</v>
      </c>
      <c r="J16" s="131">
        <v>2.81E-2</v>
      </c>
      <c r="K16" s="131"/>
      <c r="L16" s="131">
        <v>0.80310000000000004</v>
      </c>
      <c r="M16" s="131">
        <v>0.24399999999999999</v>
      </c>
      <c r="N16" s="132">
        <v>0.70830000000000004</v>
      </c>
      <c r="O16" s="251">
        <f t="shared" si="4"/>
        <v>8252.1258449999987</v>
      </c>
      <c r="P16" s="255">
        <v>34.549999999999997</v>
      </c>
      <c r="Q16" s="253">
        <f t="shared" si="0"/>
        <v>9.5972222222222214</v>
      </c>
      <c r="R16" s="254">
        <f t="shared" si="5"/>
        <v>9150.1864290000012</v>
      </c>
      <c r="S16" s="258">
        <v>38.31</v>
      </c>
      <c r="T16" s="256">
        <f t="shared" si="1"/>
        <v>10.641666666666667</v>
      </c>
      <c r="U16" s="257">
        <v>11930</v>
      </c>
      <c r="V16" s="255">
        <v>49.95</v>
      </c>
      <c r="W16" s="134">
        <f t="shared" si="6"/>
        <v>13.875</v>
      </c>
      <c r="X16" s="133"/>
      <c r="Y16" s="36"/>
      <c r="Z16" s="8"/>
      <c r="AA16" s="8"/>
      <c r="AB16" s="114"/>
      <c r="AC16" s="78">
        <f t="shared" si="3"/>
        <v>100</v>
      </c>
      <c r="AD16" s="55" t="str">
        <f t="shared" si="7"/>
        <v>ОК</v>
      </c>
      <c r="AE16" s="56"/>
      <c r="AF16" s="6"/>
      <c r="AG16" s="6"/>
    </row>
    <row r="17" spans="1:33" s="7" customFormat="1" x14ac:dyDescent="0.25">
      <c r="A17" s="10">
        <v>7</v>
      </c>
      <c r="B17" s="131">
        <v>95.203999999999994</v>
      </c>
      <c r="C17" s="131">
        <v>2.7103000000000002</v>
      </c>
      <c r="D17" s="131">
        <v>0.86780000000000002</v>
      </c>
      <c r="E17" s="131">
        <v>0.13339999999999999</v>
      </c>
      <c r="F17" s="131">
        <v>0.13339999999999999</v>
      </c>
      <c r="G17" s="131">
        <v>4.0000000000000001E-3</v>
      </c>
      <c r="H17" s="131">
        <v>2.53E-2</v>
      </c>
      <c r="I17" s="131">
        <v>1.7600000000000001E-2</v>
      </c>
      <c r="J17" s="131">
        <v>1.6899999999999998E-2</v>
      </c>
      <c r="K17" s="131"/>
      <c r="L17" s="131">
        <v>0.66479999999999995</v>
      </c>
      <c r="M17" s="131">
        <v>0.2225</v>
      </c>
      <c r="N17" s="132">
        <v>0.70650000000000002</v>
      </c>
      <c r="O17" s="251">
        <f t="shared" si="4"/>
        <v>8256.902763</v>
      </c>
      <c r="P17" s="258">
        <v>34.57</v>
      </c>
      <c r="Q17" s="246">
        <f t="shared" si="0"/>
        <v>9.6027777777777779</v>
      </c>
      <c r="R17" s="254">
        <f t="shared" si="5"/>
        <v>9154.963346999999</v>
      </c>
      <c r="S17" s="255">
        <v>38.33</v>
      </c>
      <c r="T17" s="248">
        <f t="shared" si="1"/>
        <v>10.647222222222222</v>
      </c>
      <c r="U17" s="257">
        <v>11952</v>
      </c>
      <c r="V17" s="255">
        <v>50.04</v>
      </c>
      <c r="W17" s="134">
        <f t="shared" si="6"/>
        <v>13.899999999999999</v>
      </c>
      <c r="X17" s="133"/>
      <c r="Y17" s="37"/>
      <c r="Z17" s="110"/>
      <c r="AA17" s="110"/>
      <c r="AB17" s="114"/>
      <c r="AC17" s="78">
        <f t="shared" ref="AC17:AC22" si="8">SUM(B17:M17)+$K$42+$N$42</f>
        <v>100</v>
      </c>
      <c r="AD17" s="55" t="str">
        <f t="shared" si="7"/>
        <v>ОК</v>
      </c>
      <c r="AE17" s="56"/>
      <c r="AF17" s="6"/>
      <c r="AG17" s="6"/>
    </row>
    <row r="18" spans="1:33" s="7" customFormat="1" x14ac:dyDescent="0.25">
      <c r="A18" s="9">
        <v>8</v>
      </c>
      <c r="B18" s="131">
        <v>95.188900000000004</v>
      </c>
      <c r="C18" s="131">
        <v>2.7107000000000001</v>
      </c>
      <c r="D18" s="131">
        <v>0.86360000000000003</v>
      </c>
      <c r="E18" s="131">
        <v>0.1338</v>
      </c>
      <c r="F18" s="131">
        <v>0.13250000000000001</v>
      </c>
      <c r="G18" s="131">
        <v>3.0999999999999999E-3</v>
      </c>
      <c r="H18" s="131">
        <v>2.3300000000000001E-2</v>
      </c>
      <c r="I18" s="131">
        <v>1.84E-2</v>
      </c>
      <c r="J18" s="131">
        <v>1.78E-2</v>
      </c>
      <c r="K18" s="131"/>
      <c r="L18" s="131">
        <v>0.68610000000000004</v>
      </c>
      <c r="M18" s="131">
        <v>0.2218</v>
      </c>
      <c r="N18" s="132">
        <v>0.70650000000000002</v>
      </c>
      <c r="O18" s="251">
        <f t="shared" si="4"/>
        <v>8254.5143040000003</v>
      </c>
      <c r="P18" s="258">
        <v>34.56</v>
      </c>
      <c r="Q18" s="253">
        <f t="shared" si="0"/>
        <v>9.6</v>
      </c>
      <c r="R18" s="254">
        <f t="shared" si="5"/>
        <v>9150.1864290000012</v>
      </c>
      <c r="S18" s="258">
        <v>38.31</v>
      </c>
      <c r="T18" s="256">
        <f t="shared" si="1"/>
        <v>10.641666666666667</v>
      </c>
      <c r="U18" s="257">
        <v>11949</v>
      </c>
      <c r="V18" s="255">
        <v>50.03</v>
      </c>
      <c r="W18" s="134">
        <f t="shared" si="6"/>
        <v>13.897222222222222</v>
      </c>
      <c r="X18" s="133"/>
      <c r="Y18" s="36"/>
      <c r="Z18" s="8"/>
      <c r="AA18" s="8"/>
      <c r="AB18" s="109"/>
      <c r="AC18" s="78">
        <f t="shared" si="8"/>
        <v>100</v>
      </c>
      <c r="AD18" s="55" t="str">
        <f t="shared" si="7"/>
        <v>ОК</v>
      </c>
      <c r="AE18" s="56"/>
      <c r="AF18" s="6"/>
      <c r="AG18" s="6"/>
    </row>
    <row r="19" spans="1:33" s="5" customFormat="1" x14ac:dyDescent="0.25">
      <c r="A19" s="9">
        <v>9</v>
      </c>
      <c r="B19" s="131">
        <v>95.1404</v>
      </c>
      <c r="C19" s="131">
        <v>2.7151999999999998</v>
      </c>
      <c r="D19" s="131">
        <v>0.86109999999999998</v>
      </c>
      <c r="E19" s="131">
        <v>0.13100000000000001</v>
      </c>
      <c r="F19" s="131">
        <v>0.13869999999999999</v>
      </c>
      <c r="G19" s="131">
        <v>2.5000000000000001E-3</v>
      </c>
      <c r="H19" s="131">
        <v>2.4199999999999999E-2</v>
      </c>
      <c r="I19" s="152">
        <v>2.0400000000000001E-2</v>
      </c>
      <c r="J19" s="131">
        <v>1.9099999999999999E-2</v>
      </c>
      <c r="K19" s="131"/>
      <c r="L19" s="131">
        <v>0.72230000000000005</v>
      </c>
      <c r="M19" s="131">
        <v>0.22509999999999999</v>
      </c>
      <c r="N19" s="132">
        <v>0.70689999999999997</v>
      </c>
      <c r="O19" s="251">
        <f t="shared" si="4"/>
        <v>8252.1258449999987</v>
      </c>
      <c r="P19" s="258">
        <v>34.549999999999997</v>
      </c>
      <c r="Q19" s="253">
        <f t="shared" si="0"/>
        <v>9.5972222222222214</v>
      </c>
      <c r="R19" s="254">
        <f t="shared" si="5"/>
        <v>9150.1864290000012</v>
      </c>
      <c r="S19" s="255">
        <v>38.31</v>
      </c>
      <c r="T19" s="256">
        <f t="shared" si="1"/>
        <v>10.641666666666667</v>
      </c>
      <c r="U19" s="257">
        <v>11942</v>
      </c>
      <c r="V19" s="258">
        <v>50</v>
      </c>
      <c r="W19" s="134">
        <f>V19/3.6</f>
        <v>13.888888888888889</v>
      </c>
      <c r="X19" s="133"/>
      <c r="Y19" s="36"/>
      <c r="Z19" s="147"/>
      <c r="AA19" s="147"/>
      <c r="AB19" s="114"/>
      <c r="AC19" s="78">
        <f t="shared" si="8"/>
        <v>99.999999999999972</v>
      </c>
      <c r="AD19" s="57" t="str">
        <f t="shared" si="7"/>
        <v>ОК</v>
      </c>
      <c r="AE19" s="58"/>
      <c r="AF19" s="4"/>
      <c r="AG19" s="4"/>
    </row>
    <row r="20" spans="1:33" s="5" customFormat="1" x14ac:dyDescent="0.25">
      <c r="A20" s="9">
        <v>10</v>
      </c>
      <c r="B20" s="131">
        <v>94.9773</v>
      </c>
      <c r="C20" s="131">
        <v>2.7884000000000002</v>
      </c>
      <c r="D20" s="131">
        <v>0.88929999999999998</v>
      </c>
      <c r="E20" s="131">
        <v>0.13389999999999999</v>
      </c>
      <c r="F20" s="131">
        <v>0.1452</v>
      </c>
      <c r="G20" s="131">
        <v>3.8999999999999998E-3</v>
      </c>
      <c r="H20" s="131">
        <v>2.7400000000000001E-2</v>
      </c>
      <c r="I20" s="131">
        <v>2.23E-2</v>
      </c>
      <c r="J20" s="131">
        <v>2.3099999999999999E-2</v>
      </c>
      <c r="K20" s="131"/>
      <c r="L20" s="131">
        <v>0.74950000000000006</v>
      </c>
      <c r="M20" s="131">
        <v>0.2397</v>
      </c>
      <c r="N20" s="132">
        <v>0.70840000000000003</v>
      </c>
      <c r="O20" s="251">
        <f t="shared" si="4"/>
        <v>8261.6796810000014</v>
      </c>
      <c r="P20" s="255">
        <v>34.590000000000003</v>
      </c>
      <c r="Q20" s="253">
        <f t="shared" si="0"/>
        <v>9.6083333333333343</v>
      </c>
      <c r="R20" s="254">
        <f t="shared" si="5"/>
        <v>9159.7402650000004</v>
      </c>
      <c r="S20" s="258">
        <v>38.35</v>
      </c>
      <c r="T20" s="256">
        <f t="shared" si="1"/>
        <v>10.652777777777779</v>
      </c>
      <c r="U20" s="257">
        <v>11942</v>
      </c>
      <c r="V20" s="258">
        <v>50</v>
      </c>
      <c r="W20" s="134">
        <f t="shared" ref="W20:W24" si="9">V20/3.6</f>
        <v>13.888888888888889</v>
      </c>
      <c r="X20" s="133">
        <v>-16.8</v>
      </c>
      <c r="Y20" s="36"/>
      <c r="Z20" s="147"/>
      <c r="AA20" s="147"/>
      <c r="AB20" s="114">
        <v>0</v>
      </c>
      <c r="AC20" s="78">
        <f t="shared" si="8"/>
        <v>100</v>
      </c>
      <c r="AD20" s="57" t="str">
        <f t="shared" si="7"/>
        <v>ОК</v>
      </c>
      <c r="AE20" s="58"/>
      <c r="AF20" s="4"/>
      <c r="AG20" s="4"/>
    </row>
    <row r="21" spans="1:33" s="5" customFormat="1" x14ac:dyDescent="0.25">
      <c r="A21" s="9">
        <v>11</v>
      </c>
      <c r="B21" s="131">
        <v>94.672300000000007</v>
      </c>
      <c r="C21" s="131">
        <v>2.9386999999999999</v>
      </c>
      <c r="D21" s="131">
        <v>0.98299999999999998</v>
      </c>
      <c r="E21" s="131">
        <v>0.1457</v>
      </c>
      <c r="F21" s="131">
        <v>0.16880000000000001</v>
      </c>
      <c r="G21" s="131">
        <v>3.8E-3</v>
      </c>
      <c r="H21" s="131">
        <v>3.1899999999999998E-2</v>
      </c>
      <c r="I21" s="131">
        <v>2.4500000000000001E-2</v>
      </c>
      <c r="J21" s="131">
        <v>2.8000000000000001E-2</v>
      </c>
      <c r="K21" s="131">
        <v>8.5000000000000006E-3</v>
      </c>
      <c r="L21" s="131">
        <v>0.74670000000000003</v>
      </c>
      <c r="M21" s="131">
        <v>0.24809999999999999</v>
      </c>
      <c r="N21" s="132">
        <v>0.71140000000000003</v>
      </c>
      <c r="O21" s="251">
        <f t="shared" si="4"/>
        <v>8292.7296480000005</v>
      </c>
      <c r="P21" s="258">
        <v>34.72</v>
      </c>
      <c r="Q21" s="253">
        <f t="shared" si="0"/>
        <v>9.6444444444444439</v>
      </c>
      <c r="R21" s="254">
        <f t="shared" si="5"/>
        <v>9190.7902319999994</v>
      </c>
      <c r="S21" s="258">
        <v>38.479999999999997</v>
      </c>
      <c r="T21" s="256">
        <f t="shared" si="1"/>
        <v>10.688888888888888</v>
      </c>
      <c r="U21" s="257">
        <v>11959</v>
      </c>
      <c r="V21" s="255">
        <v>50.07</v>
      </c>
      <c r="W21" s="134">
        <f t="shared" si="9"/>
        <v>13.908333333333333</v>
      </c>
      <c r="X21" s="133">
        <v>-16.5</v>
      </c>
      <c r="Y21" s="36"/>
      <c r="Z21" s="8"/>
      <c r="AA21" s="8"/>
      <c r="AB21" s="109"/>
      <c r="AC21" s="78">
        <f t="shared" si="8"/>
        <v>100.00000000000001</v>
      </c>
      <c r="AD21" s="57" t="str">
        <f t="shared" si="7"/>
        <v>ОК</v>
      </c>
      <c r="AE21" s="58"/>
      <c r="AF21" s="4"/>
      <c r="AG21" s="4"/>
    </row>
    <row r="22" spans="1:33" s="5" customFormat="1" x14ac:dyDescent="0.25">
      <c r="A22" s="10">
        <v>12</v>
      </c>
      <c r="B22" s="131">
        <v>94.261499999999998</v>
      </c>
      <c r="C22" s="131">
        <v>3.1244000000000001</v>
      </c>
      <c r="D22" s="131">
        <v>1.0936999999999999</v>
      </c>
      <c r="E22" s="131">
        <v>0.1583</v>
      </c>
      <c r="F22" s="131">
        <v>0.20050000000000001</v>
      </c>
      <c r="G22" s="131">
        <v>4.0000000000000001E-3</v>
      </c>
      <c r="H22" s="131">
        <v>4.3400000000000001E-2</v>
      </c>
      <c r="I22" s="131">
        <v>3.5900000000000001E-2</v>
      </c>
      <c r="J22" s="131">
        <v>3.3799999999999997E-2</v>
      </c>
      <c r="K22" s="131"/>
      <c r="L22" s="131">
        <v>0.78290000000000004</v>
      </c>
      <c r="M22" s="131">
        <v>0.2616</v>
      </c>
      <c r="N22" s="132">
        <v>0.71560000000000001</v>
      </c>
      <c r="O22" s="251">
        <f t="shared" si="4"/>
        <v>8330.9449920000006</v>
      </c>
      <c r="P22" s="258">
        <v>34.880000000000003</v>
      </c>
      <c r="Q22" s="246">
        <f t="shared" si="0"/>
        <v>9.68888888888889</v>
      </c>
      <c r="R22" s="254">
        <f t="shared" si="5"/>
        <v>9231.3940349999993</v>
      </c>
      <c r="S22" s="255">
        <v>38.65</v>
      </c>
      <c r="T22" s="248">
        <f t="shared" si="1"/>
        <v>10.736111111111111</v>
      </c>
      <c r="U22" s="257">
        <v>11976</v>
      </c>
      <c r="V22" s="255">
        <v>50.14</v>
      </c>
      <c r="W22" s="134">
        <f t="shared" si="9"/>
        <v>13.927777777777777</v>
      </c>
      <c r="X22" s="133">
        <v>-15.5</v>
      </c>
      <c r="Y22" s="37"/>
      <c r="Z22" s="147"/>
      <c r="AA22" s="147"/>
      <c r="AB22" s="111"/>
      <c r="AC22" s="78">
        <f t="shared" si="8"/>
        <v>100</v>
      </c>
      <c r="AD22" s="57" t="str">
        <f t="shared" si="7"/>
        <v>ОК</v>
      </c>
      <c r="AE22" s="58"/>
      <c r="AF22" s="4"/>
      <c r="AG22" s="4"/>
    </row>
    <row r="23" spans="1:33" s="5" customFormat="1" x14ac:dyDescent="0.25">
      <c r="A23" s="9">
        <v>13</v>
      </c>
      <c r="B23" s="131">
        <v>94.354500000000002</v>
      </c>
      <c r="C23" s="131">
        <v>3.0771999999999999</v>
      </c>
      <c r="D23" s="131">
        <v>1.0723</v>
      </c>
      <c r="E23" s="131">
        <v>0.15809999999999999</v>
      </c>
      <c r="F23" s="131">
        <v>0.1996</v>
      </c>
      <c r="G23" s="131">
        <v>4.0000000000000001E-3</v>
      </c>
      <c r="H23" s="131">
        <v>4.2099999999999999E-2</v>
      </c>
      <c r="I23" s="131">
        <v>3.2300000000000002E-2</v>
      </c>
      <c r="J23" s="131">
        <v>3.9E-2</v>
      </c>
      <c r="K23" s="131"/>
      <c r="L23" s="131">
        <v>0.7722</v>
      </c>
      <c r="M23" s="131">
        <v>0.2487</v>
      </c>
      <c r="N23" s="132">
        <v>0.71489999999999998</v>
      </c>
      <c r="O23" s="251">
        <f t="shared" si="4"/>
        <v>8326.1680739999993</v>
      </c>
      <c r="P23" s="255">
        <v>34.86</v>
      </c>
      <c r="Q23" s="253">
        <f t="shared" si="0"/>
        <v>9.6833333333333336</v>
      </c>
      <c r="R23" s="254">
        <f t="shared" si="5"/>
        <v>9226.6171169999998</v>
      </c>
      <c r="S23" s="258">
        <v>38.630000000000003</v>
      </c>
      <c r="T23" s="256">
        <f t="shared" si="1"/>
        <v>10.730555555555556</v>
      </c>
      <c r="U23" s="257">
        <v>11978</v>
      </c>
      <c r="V23" s="255">
        <v>50.15</v>
      </c>
      <c r="W23" s="134">
        <f t="shared" si="9"/>
        <v>13.930555555555555</v>
      </c>
      <c r="X23" s="133">
        <v>-15.5</v>
      </c>
      <c r="Y23" s="36">
        <v>-11.5</v>
      </c>
      <c r="Z23" s="147" t="s">
        <v>101</v>
      </c>
      <c r="AA23" s="147" t="s">
        <v>102</v>
      </c>
      <c r="AB23" s="114"/>
      <c r="AC23" s="78">
        <f>SUM(B23:M23)+$K$42+$N$42</f>
        <v>100.00000000000003</v>
      </c>
      <c r="AD23" s="57" t="str">
        <f t="shared" si="7"/>
        <v>ОК</v>
      </c>
      <c r="AE23" s="58"/>
      <c r="AF23" s="126"/>
      <c r="AG23" s="4"/>
    </row>
    <row r="24" spans="1:33" s="5" customFormat="1" x14ac:dyDescent="0.25">
      <c r="A24" s="10">
        <v>14</v>
      </c>
      <c r="B24" s="131">
        <v>94.283100000000005</v>
      </c>
      <c r="C24" s="131">
        <v>3.0954000000000002</v>
      </c>
      <c r="D24" s="131">
        <v>1.0931</v>
      </c>
      <c r="E24" s="131">
        <v>0.16</v>
      </c>
      <c r="F24" s="131">
        <v>0.2082</v>
      </c>
      <c r="G24" s="131">
        <v>3.5000000000000001E-3</v>
      </c>
      <c r="H24" s="131">
        <v>4.3999999999999997E-2</v>
      </c>
      <c r="I24" s="131">
        <v>3.6299999999999999E-2</v>
      </c>
      <c r="J24" s="131">
        <v>4.2599999999999999E-2</v>
      </c>
      <c r="K24" s="131"/>
      <c r="L24" s="131">
        <v>0.77980000000000005</v>
      </c>
      <c r="M24" s="131">
        <v>0.254</v>
      </c>
      <c r="N24" s="132">
        <v>0.7157</v>
      </c>
      <c r="O24" s="251">
        <f t="shared" si="4"/>
        <v>8333.3334510000004</v>
      </c>
      <c r="P24" s="255">
        <v>34.89</v>
      </c>
      <c r="Q24" s="246">
        <f t="shared" si="0"/>
        <v>9.6916666666666664</v>
      </c>
      <c r="R24" s="254">
        <f t="shared" si="5"/>
        <v>9236.1709530000007</v>
      </c>
      <c r="S24" s="258">
        <v>38.67</v>
      </c>
      <c r="T24" s="248">
        <f t="shared" si="1"/>
        <v>10.741666666666667</v>
      </c>
      <c r="U24" s="257">
        <v>11981</v>
      </c>
      <c r="V24" s="255">
        <v>50.16</v>
      </c>
      <c r="W24" s="134">
        <f t="shared" si="9"/>
        <v>13.933333333333332</v>
      </c>
      <c r="X24" s="133"/>
      <c r="Y24" s="37"/>
      <c r="Z24" s="110"/>
      <c r="AA24" s="110"/>
      <c r="AB24" s="111"/>
      <c r="AC24" s="78">
        <f t="shared" ref="AC24:AC29" si="10">SUM(B24:M24)+$K$42+$N$42</f>
        <v>100</v>
      </c>
      <c r="AD24" s="57" t="str">
        <f t="shared" si="7"/>
        <v>ОК</v>
      </c>
      <c r="AE24" s="58"/>
      <c r="AF24" s="4"/>
      <c r="AG24" s="4"/>
    </row>
    <row r="25" spans="1:33" s="5" customFormat="1" x14ac:dyDescent="0.25">
      <c r="A25" s="9">
        <v>15</v>
      </c>
      <c r="B25" s="131">
        <v>94.596699999999998</v>
      </c>
      <c r="C25" s="131">
        <v>2.9607000000000001</v>
      </c>
      <c r="D25" s="131">
        <v>1.0133000000000001</v>
      </c>
      <c r="E25" s="131">
        <v>0.15229999999999999</v>
      </c>
      <c r="F25" s="131">
        <v>0.1837</v>
      </c>
      <c r="G25" s="131">
        <v>4.5999999999999999E-3</v>
      </c>
      <c r="H25" s="131">
        <v>3.9699999999999999E-2</v>
      </c>
      <c r="I25" s="131">
        <v>3.3399999999999999E-2</v>
      </c>
      <c r="J25" s="131">
        <v>3.5200000000000002E-2</v>
      </c>
      <c r="K25" s="131">
        <v>8.5000000000000006E-3</v>
      </c>
      <c r="L25" s="131">
        <v>0.73209999999999997</v>
      </c>
      <c r="M25" s="131">
        <v>0.23980000000000001</v>
      </c>
      <c r="N25" s="132">
        <v>0.7127</v>
      </c>
      <c r="O25" s="251">
        <f t="shared" si="4"/>
        <v>8309.4488609999989</v>
      </c>
      <c r="P25" s="255">
        <v>34.79</v>
      </c>
      <c r="Q25" s="253">
        <f t="shared" si="0"/>
        <v>9.6638888888888879</v>
      </c>
      <c r="R25" s="254">
        <f t="shared" si="5"/>
        <v>9209.8979040000013</v>
      </c>
      <c r="S25" s="258">
        <v>38.56</v>
      </c>
      <c r="T25" s="256">
        <f t="shared" si="1"/>
        <v>10.711111111111112</v>
      </c>
      <c r="U25" s="257">
        <v>11973</v>
      </c>
      <c r="V25" s="258">
        <v>50.13</v>
      </c>
      <c r="W25" s="134">
        <f>V25/3.6</f>
        <v>13.925000000000001</v>
      </c>
      <c r="X25" s="133">
        <v>-16.5</v>
      </c>
      <c r="Y25" s="36"/>
      <c r="Z25" s="8"/>
      <c r="AA25" s="8"/>
      <c r="AB25" s="109"/>
      <c r="AC25" s="78">
        <f t="shared" si="10"/>
        <v>100</v>
      </c>
      <c r="AD25" s="57" t="str">
        <f t="shared" si="7"/>
        <v>ОК</v>
      </c>
      <c r="AE25" s="58"/>
      <c r="AF25" s="4"/>
      <c r="AG25" s="4"/>
    </row>
    <row r="26" spans="1:33" s="5" customFormat="1" x14ac:dyDescent="0.25">
      <c r="A26" s="9">
        <v>16</v>
      </c>
      <c r="B26" s="131">
        <v>95.1511</v>
      </c>
      <c r="C26" s="131">
        <v>2.7153999999999998</v>
      </c>
      <c r="D26" s="131">
        <v>0.88529999999999998</v>
      </c>
      <c r="E26" s="131">
        <v>0.13589999999999999</v>
      </c>
      <c r="F26" s="131">
        <v>0.14599999999999999</v>
      </c>
      <c r="G26" s="131">
        <v>3.0999999999999999E-3</v>
      </c>
      <c r="H26" s="131">
        <v>2.69E-2</v>
      </c>
      <c r="I26" s="131">
        <v>2.3900000000000001E-2</v>
      </c>
      <c r="J26" s="131">
        <v>2.1100000000000001E-2</v>
      </c>
      <c r="K26" s="131"/>
      <c r="L26" s="131">
        <v>0.67520000000000002</v>
      </c>
      <c r="M26" s="131">
        <v>0.21609999999999999</v>
      </c>
      <c r="N26" s="132">
        <v>0.70730000000000004</v>
      </c>
      <c r="O26" s="251">
        <f t="shared" si="4"/>
        <v>8266.4565989999992</v>
      </c>
      <c r="P26" s="258">
        <v>34.61</v>
      </c>
      <c r="Q26" s="253">
        <f t="shared" si="0"/>
        <v>9.6138888888888889</v>
      </c>
      <c r="R26" s="254">
        <f t="shared" si="5"/>
        <v>9162.1287240000001</v>
      </c>
      <c r="S26" s="258">
        <v>38.36</v>
      </c>
      <c r="T26" s="256">
        <f t="shared" si="1"/>
        <v>10.655555555555555</v>
      </c>
      <c r="U26" s="257">
        <v>11957</v>
      </c>
      <c r="V26" s="255">
        <v>50.06</v>
      </c>
      <c r="W26" s="134">
        <f>V26/3.6</f>
        <v>13.905555555555555</v>
      </c>
      <c r="X26" s="136">
        <v>-16</v>
      </c>
      <c r="Y26" s="36"/>
      <c r="Z26" s="147"/>
      <c r="AA26" s="147"/>
      <c r="AB26" s="112"/>
      <c r="AC26" s="78">
        <f t="shared" si="10"/>
        <v>100.00000000000001</v>
      </c>
      <c r="AD26" s="57" t="str">
        <f t="shared" si="7"/>
        <v>ОК</v>
      </c>
      <c r="AE26" s="58"/>
      <c r="AF26" s="4"/>
      <c r="AG26" s="4"/>
    </row>
    <row r="27" spans="1:33" s="5" customFormat="1" x14ac:dyDescent="0.25">
      <c r="A27" s="9">
        <v>17</v>
      </c>
      <c r="B27" s="137">
        <v>94.656199999999998</v>
      </c>
      <c r="C27" s="138">
        <v>2.9575999999999998</v>
      </c>
      <c r="D27" s="138">
        <v>0.999</v>
      </c>
      <c r="E27" s="138">
        <v>0.14910000000000001</v>
      </c>
      <c r="F27" s="138">
        <v>0.17599999999999999</v>
      </c>
      <c r="G27" s="138">
        <v>3.0000000000000001E-3</v>
      </c>
      <c r="H27" s="138">
        <v>3.4700000000000002E-2</v>
      </c>
      <c r="I27" s="138">
        <v>2.9100000000000001E-2</v>
      </c>
      <c r="J27" s="138">
        <v>3.1800000000000002E-2</v>
      </c>
      <c r="K27" s="138"/>
      <c r="L27" s="138">
        <v>0.71340000000000003</v>
      </c>
      <c r="M27" s="139">
        <v>0.25009999999999999</v>
      </c>
      <c r="N27" s="140">
        <v>0.71199999999999997</v>
      </c>
      <c r="O27" s="251">
        <f t="shared" si="4"/>
        <v>8302.2834839999996</v>
      </c>
      <c r="P27" s="259">
        <v>34.76</v>
      </c>
      <c r="Q27" s="253">
        <f t="shared" si="0"/>
        <v>9.655555555555555</v>
      </c>
      <c r="R27" s="254">
        <f t="shared" si="5"/>
        <v>9202.7325270000001</v>
      </c>
      <c r="S27" s="259">
        <v>38.53</v>
      </c>
      <c r="T27" s="256">
        <f t="shared" si="1"/>
        <v>10.702777777777778</v>
      </c>
      <c r="U27" s="260">
        <v>11971</v>
      </c>
      <c r="V27" s="259">
        <v>50.12</v>
      </c>
      <c r="W27" s="134">
        <f t="shared" ref="W27:W31" si="11">V27/3.6</f>
        <v>13.922222222222221</v>
      </c>
      <c r="X27" s="136">
        <v>-16.5</v>
      </c>
      <c r="Y27" s="36"/>
      <c r="Z27" s="148"/>
      <c r="AA27" s="148"/>
      <c r="AB27" s="109"/>
      <c r="AC27" s="78">
        <f t="shared" si="10"/>
        <v>100</v>
      </c>
      <c r="AD27" s="57" t="str">
        <f t="shared" si="7"/>
        <v>ОК</v>
      </c>
      <c r="AE27" s="58"/>
      <c r="AF27" s="4"/>
      <c r="AG27" s="4"/>
    </row>
    <row r="28" spans="1:33" s="5" customFormat="1" x14ac:dyDescent="0.25">
      <c r="A28" s="9">
        <v>18</v>
      </c>
      <c r="B28" s="137">
        <v>94.334100000000007</v>
      </c>
      <c r="C28" s="138">
        <v>3.0899000000000001</v>
      </c>
      <c r="D28" s="138">
        <v>1.0710999999999999</v>
      </c>
      <c r="E28" s="138">
        <v>0.1565</v>
      </c>
      <c r="F28" s="138">
        <v>0.20219999999999999</v>
      </c>
      <c r="G28" s="138">
        <v>3.8E-3</v>
      </c>
      <c r="H28" s="138">
        <v>3.9100000000000003E-2</v>
      </c>
      <c r="I28" s="138">
        <v>3.56E-2</v>
      </c>
      <c r="J28" s="138">
        <v>4.1599999999999998E-2</v>
      </c>
      <c r="K28" s="138"/>
      <c r="L28" s="138">
        <v>0.77180000000000004</v>
      </c>
      <c r="M28" s="139">
        <v>0.25430000000000003</v>
      </c>
      <c r="N28" s="140">
        <v>0.71509999999999996</v>
      </c>
      <c r="O28" s="251">
        <f t="shared" si="4"/>
        <v>8328.556532999999</v>
      </c>
      <c r="P28" s="259">
        <v>34.869999999999997</v>
      </c>
      <c r="Q28" s="253">
        <f t="shared" si="0"/>
        <v>9.68611111111111</v>
      </c>
      <c r="R28" s="254">
        <f t="shared" si="5"/>
        <v>9229.0055759999996</v>
      </c>
      <c r="S28" s="259">
        <v>38.64</v>
      </c>
      <c r="T28" s="256">
        <f t="shared" si="1"/>
        <v>10.733333333333333</v>
      </c>
      <c r="U28" s="260">
        <v>11978</v>
      </c>
      <c r="V28" s="259">
        <v>50.15</v>
      </c>
      <c r="W28" s="134">
        <f t="shared" si="11"/>
        <v>13.930555555555555</v>
      </c>
      <c r="X28" s="136">
        <v>-15.5</v>
      </c>
      <c r="Y28" s="36"/>
      <c r="Z28" s="148"/>
      <c r="AA28" s="148"/>
      <c r="AB28" s="109"/>
      <c r="AC28" s="78">
        <f t="shared" si="10"/>
        <v>100.00000000000001</v>
      </c>
      <c r="AD28" s="57" t="str">
        <f t="shared" si="7"/>
        <v>ОК</v>
      </c>
      <c r="AE28" s="58"/>
      <c r="AF28" s="4"/>
      <c r="AG28" s="4"/>
    </row>
    <row r="29" spans="1:33" s="5" customFormat="1" x14ac:dyDescent="0.25">
      <c r="A29" s="10">
        <v>19</v>
      </c>
      <c r="B29" s="141">
        <v>94.380099999999999</v>
      </c>
      <c r="C29" s="142">
        <v>3.0363000000000002</v>
      </c>
      <c r="D29" s="142">
        <v>1.0496000000000001</v>
      </c>
      <c r="E29" s="142">
        <v>0.1552</v>
      </c>
      <c r="F29" s="142">
        <v>0.19869999999999999</v>
      </c>
      <c r="G29" s="142">
        <v>4.1000000000000003E-3</v>
      </c>
      <c r="H29" s="142">
        <v>3.8600000000000002E-2</v>
      </c>
      <c r="I29" s="142">
        <v>3.6499999999999998E-2</v>
      </c>
      <c r="J29" s="142">
        <v>4.24E-2</v>
      </c>
      <c r="K29" s="142"/>
      <c r="L29" s="142">
        <v>0.80330000000000001</v>
      </c>
      <c r="M29" s="143">
        <v>0.25519999999999998</v>
      </c>
      <c r="N29" s="144">
        <v>0.7147</v>
      </c>
      <c r="O29" s="251">
        <f t="shared" si="4"/>
        <v>8319.0026969999999</v>
      </c>
      <c r="P29" s="261">
        <v>34.83</v>
      </c>
      <c r="Q29" s="246">
        <f t="shared" si="0"/>
        <v>9.6749999999999989</v>
      </c>
      <c r="R29" s="254">
        <f t="shared" si="5"/>
        <v>9219.4517400000004</v>
      </c>
      <c r="S29" s="261">
        <v>38.6</v>
      </c>
      <c r="T29" s="248">
        <f t="shared" si="1"/>
        <v>10.722222222222223</v>
      </c>
      <c r="U29" s="262">
        <v>11969</v>
      </c>
      <c r="V29" s="261">
        <v>50.11</v>
      </c>
      <c r="W29" s="134">
        <f t="shared" si="11"/>
        <v>13.919444444444444</v>
      </c>
      <c r="X29" s="145">
        <v>-16</v>
      </c>
      <c r="Y29" s="37"/>
      <c r="Z29" s="149"/>
      <c r="AA29" s="149"/>
      <c r="AB29" s="111"/>
      <c r="AC29" s="78">
        <f t="shared" si="10"/>
        <v>99.999999999999986</v>
      </c>
      <c r="AD29" s="57" t="str">
        <f t="shared" si="7"/>
        <v>ОК</v>
      </c>
      <c r="AE29" s="58"/>
      <c r="AF29" s="4"/>
      <c r="AG29" s="4"/>
    </row>
    <row r="30" spans="1:33" s="5" customFormat="1" x14ac:dyDescent="0.25">
      <c r="A30" s="9">
        <v>20</v>
      </c>
      <c r="B30" s="137">
        <v>94.384100000000004</v>
      </c>
      <c r="C30" s="138">
        <v>2.9668000000000001</v>
      </c>
      <c r="D30" s="138">
        <v>1.0497000000000001</v>
      </c>
      <c r="E30" s="138">
        <v>0.1588</v>
      </c>
      <c r="F30" s="138">
        <v>0.20569999999999999</v>
      </c>
      <c r="G30" s="138">
        <v>5.0000000000000001E-4</v>
      </c>
      <c r="H30" s="138">
        <v>5.1299999999999998E-2</v>
      </c>
      <c r="I30" s="138">
        <v>4.1500000000000002E-2</v>
      </c>
      <c r="J30" s="138">
        <v>3.4500000000000003E-2</v>
      </c>
      <c r="K30" s="138">
        <v>8.0000000000000002E-3</v>
      </c>
      <c r="L30" s="138">
        <v>0.84470000000000001</v>
      </c>
      <c r="M30" s="139">
        <v>0.25440000000000002</v>
      </c>
      <c r="N30" s="140">
        <v>0.71479999999999999</v>
      </c>
      <c r="O30" s="251">
        <f t="shared" si="4"/>
        <v>8314.2257790000003</v>
      </c>
      <c r="P30" s="259">
        <v>34.81</v>
      </c>
      <c r="Q30" s="253">
        <f t="shared" si="0"/>
        <v>9.6694444444444443</v>
      </c>
      <c r="R30" s="254">
        <f t="shared" si="5"/>
        <v>9212.2863629999993</v>
      </c>
      <c r="S30" s="259">
        <v>38.57</v>
      </c>
      <c r="T30" s="256">
        <f t="shared" si="1"/>
        <v>10.713888888888889</v>
      </c>
      <c r="U30" s="260">
        <v>11960</v>
      </c>
      <c r="V30" s="259">
        <v>50.07</v>
      </c>
      <c r="W30" s="134">
        <f t="shared" si="11"/>
        <v>13.908333333333333</v>
      </c>
      <c r="X30" s="136"/>
      <c r="Y30" s="36"/>
      <c r="Z30" s="148"/>
      <c r="AA30" s="148"/>
      <c r="AB30" s="114"/>
      <c r="AC30" s="78">
        <f>SUM(B30:M30)+$K$42+$N$42</f>
        <v>100</v>
      </c>
      <c r="AD30" s="57" t="str">
        <f>IF(AC30=100,"ОК"," ")</f>
        <v>ОК</v>
      </c>
      <c r="AE30" s="58"/>
      <c r="AF30" s="4"/>
      <c r="AG30" s="4"/>
    </row>
    <row r="31" spans="1:33" s="5" customFormat="1" x14ac:dyDescent="0.25">
      <c r="A31" s="10">
        <v>21</v>
      </c>
      <c r="B31" s="141">
        <v>94.428299999999993</v>
      </c>
      <c r="C31" s="142">
        <v>2.9517000000000002</v>
      </c>
      <c r="D31" s="142">
        <v>1.0425</v>
      </c>
      <c r="E31" s="142">
        <v>0.15390000000000001</v>
      </c>
      <c r="F31" s="142">
        <v>0.20200000000000001</v>
      </c>
      <c r="G31" s="142">
        <v>2.9999999999999997E-4</v>
      </c>
      <c r="H31" s="142">
        <v>5.1700000000000003E-2</v>
      </c>
      <c r="I31" s="142">
        <v>4.2200000000000001E-2</v>
      </c>
      <c r="J31" s="142">
        <v>3.2500000000000001E-2</v>
      </c>
      <c r="K31" s="142">
        <v>8.0000000000000002E-3</v>
      </c>
      <c r="L31" s="142">
        <v>0.83750000000000002</v>
      </c>
      <c r="M31" s="143">
        <v>0.24940000000000001</v>
      </c>
      <c r="N31" s="144">
        <v>0.71430000000000005</v>
      </c>
      <c r="O31" s="251">
        <f t="shared" si="4"/>
        <v>8309.4488609999989</v>
      </c>
      <c r="P31" s="261">
        <v>34.79</v>
      </c>
      <c r="Q31" s="246">
        <f t="shared" si="0"/>
        <v>9.6638888888888879</v>
      </c>
      <c r="R31" s="254">
        <f t="shared" si="5"/>
        <v>9209.8979040000013</v>
      </c>
      <c r="S31" s="261">
        <v>38.56</v>
      </c>
      <c r="T31" s="248">
        <f t="shared" si="1"/>
        <v>10.711111111111112</v>
      </c>
      <c r="U31" s="262">
        <v>11960</v>
      </c>
      <c r="V31" s="261">
        <v>50.07</v>
      </c>
      <c r="W31" s="134">
        <f t="shared" si="11"/>
        <v>13.908333333333333</v>
      </c>
      <c r="X31" s="145"/>
      <c r="Y31" s="37"/>
      <c r="Z31" s="147"/>
      <c r="AA31" s="147"/>
      <c r="AB31" s="111"/>
      <c r="AC31" s="78">
        <f t="shared" ref="AC31:AC39" si="12">SUM(B31:M31)+$K$42+$N$42</f>
        <v>99.999999999999972</v>
      </c>
      <c r="AD31" s="57" t="str">
        <f t="shared" si="7"/>
        <v>ОК</v>
      </c>
      <c r="AE31" s="58"/>
      <c r="AF31" s="4"/>
      <c r="AG31" s="4"/>
    </row>
    <row r="32" spans="1:33" s="5" customFormat="1" x14ac:dyDescent="0.25">
      <c r="A32" s="9">
        <v>22</v>
      </c>
      <c r="B32" s="137">
        <v>94.585400000000007</v>
      </c>
      <c r="C32" s="138">
        <v>2.9192999999999998</v>
      </c>
      <c r="D32" s="138">
        <v>1.0079</v>
      </c>
      <c r="E32" s="138">
        <v>0.15310000000000001</v>
      </c>
      <c r="F32" s="138">
        <v>0.18579999999999999</v>
      </c>
      <c r="G32" s="138">
        <v>2.9999999999999997E-4</v>
      </c>
      <c r="H32" s="138">
        <v>4.48E-2</v>
      </c>
      <c r="I32" s="138">
        <v>3.56E-2</v>
      </c>
      <c r="J32" s="138">
        <v>2.8199999999999999E-2</v>
      </c>
      <c r="K32" s="138">
        <v>8.0999999999999996E-3</v>
      </c>
      <c r="L32" s="138">
        <v>0.78120000000000001</v>
      </c>
      <c r="M32" s="139">
        <v>0.25040000000000001</v>
      </c>
      <c r="N32" s="140">
        <v>0.7127</v>
      </c>
      <c r="O32" s="251">
        <f t="shared" si="4"/>
        <v>8299.8950249999998</v>
      </c>
      <c r="P32" s="259">
        <v>34.75</v>
      </c>
      <c r="Q32" s="253">
        <f t="shared" si="0"/>
        <v>9.6527777777777768</v>
      </c>
      <c r="R32" s="254">
        <f t="shared" si="5"/>
        <v>9200.3440680000003</v>
      </c>
      <c r="S32" s="259">
        <v>38.520000000000003</v>
      </c>
      <c r="T32" s="256">
        <f t="shared" si="1"/>
        <v>10.700000000000001</v>
      </c>
      <c r="U32" s="260">
        <v>11960</v>
      </c>
      <c r="V32" s="259">
        <v>50.07</v>
      </c>
      <c r="W32" s="134">
        <f>V32/3.6</f>
        <v>13.908333333333333</v>
      </c>
      <c r="X32" s="136">
        <v>-15</v>
      </c>
      <c r="Y32" s="36"/>
      <c r="Z32" s="150"/>
      <c r="AA32" s="150"/>
      <c r="AB32" s="34"/>
      <c r="AC32" s="78">
        <f t="shared" si="12"/>
        <v>100.0001</v>
      </c>
      <c r="AD32" s="57" t="str">
        <f t="shared" si="7"/>
        <v xml:space="preserve"> </v>
      </c>
      <c r="AE32" s="58"/>
      <c r="AF32" s="4"/>
      <c r="AG32" s="4"/>
    </row>
    <row r="33" spans="1:33" s="5" customFormat="1" x14ac:dyDescent="0.25">
      <c r="A33" s="9">
        <v>23</v>
      </c>
      <c r="B33" s="137">
        <v>94.568899999999999</v>
      </c>
      <c r="C33" s="138">
        <v>2.9582999999999999</v>
      </c>
      <c r="D33" s="138">
        <v>1.0007999999999999</v>
      </c>
      <c r="E33" s="138">
        <v>0.15010000000000001</v>
      </c>
      <c r="F33" s="138">
        <v>0.18740000000000001</v>
      </c>
      <c r="G33" s="138">
        <v>3.8999999999999998E-3</v>
      </c>
      <c r="H33" s="138">
        <v>4.3200000000000002E-2</v>
      </c>
      <c r="I33" s="138">
        <v>3.2199999999999999E-2</v>
      </c>
      <c r="J33" s="138">
        <v>3.9399999999999998E-2</v>
      </c>
      <c r="K33" s="138"/>
      <c r="L33" s="138">
        <v>0.76800000000000002</v>
      </c>
      <c r="M33" s="139">
        <v>0.24779999999999999</v>
      </c>
      <c r="N33" s="140">
        <v>0.71299999999999997</v>
      </c>
      <c r="O33" s="251">
        <f t="shared" si="4"/>
        <v>8307.060402000001</v>
      </c>
      <c r="P33" s="259">
        <v>34.78</v>
      </c>
      <c r="Q33" s="253">
        <f t="shared" si="0"/>
        <v>9.6611111111111114</v>
      </c>
      <c r="R33" s="254">
        <f t="shared" si="5"/>
        <v>9207.5094449999997</v>
      </c>
      <c r="S33" s="259">
        <v>38.549999999999997</v>
      </c>
      <c r="T33" s="256">
        <f t="shared" si="1"/>
        <v>10.708333333333332</v>
      </c>
      <c r="U33" s="260">
        <v>11966</v>
      </c>
      <c r="V33" s="259">
        <v>50.1</v>
      </c>
      <c r="W33" s="134">
        <f t="shared" ref="W33:W38" si="13">V33/3.6</f>
        <v>13.916666666666666</v>
      </c>
      <c r="X33" s="136">
        <v>-15</v>
      </c>
      <c r="Y33" s="36"/>
      <c r="Z33" s="148"/>
      <c r="AA33" s="148"/>
      <c r="AB33" s="109"/>
      <c r="AC33" s="78">
        <f t="shared" si="12"/>
        <v>99.999999999999986</v>
      </c>
      <c r="AD33" s="57" t="str">
        <f>IF(AC33=100,"ОК"," ")</f>
        <v>ОК</v>
      </c>
      <c r="AE33" s="58"/>
      <c r="AF33" s="4"/>
      <c r="AG33" s="4"/>
    </row>
    <row r="34" spans="1:33" s="5" customFormat="1" x14ac:dyDescent="0.25">
      <c r="A34" s="10">
        <v>24</v>
      </c>
      <c r="B34" s="137">
        <v>94.573400000000007</v>
      </c>
      <c r="C34" s="138">
        <v>2.9512999999999998</v>
      </c>
      <c r="D34" s="138">
        <v>1.0056</v>
      </c>
      <c r="E34" s="138">
        <v>0.14879999999999999</v>
      </c>
      <c r="F34" s="138">
        <v>0.187</v>
      </c>
      <c r="G34" s="138">
        <v>4.3E-3</v>
      </c>
      <c r="H34" s="138">
        <v>0.04</v>
      </c>
      <c r="I34" s="138">
        <v>3.4200000000000001E-2</v>
      </c>
      <c r="J34" s="138">
        <v>3.6299999999999999E-2</v>
      </c>
      <c r="K34" s="138"/>
      <c r="L34" s="138">
        <v>0.77059999999999995</v>
      </c>
      <c r="M34" s="139">
        <v>0.2485</v>
      </c>
      <c r="N34" s="140">
        <v>0.71289999999999998</v>
      </c>
      <c r="O34" s="251">
        <f t="shared" si="4"/>
        <v>8304.6719430000012</v>
      </c>
      <c r="P34" s="259">
        <v>34.770000000000003</v>
      </c>
      <c r="Q34" s="253">
        <f t="shared" si="0"/>
        <v>9.6583333333333332</v>
      </c>
      <c r="R34" s="254">
        <f t="shared" si="5"/>
        <v>9205.1209859999999</v>
      </c>
      <c r="S34" s="259">
        <v>38.54</v>
      </c>
      <c r="T34" s="256">
        <f t="shared" si="1"/>
        <v>10.705555555555556</v>
      </c>
      <c r="U34" s="260">
        <v>11966</v>
      </c>
      <c r="V34" s="259">
        <v>50.1</v>
      </c>
      <c r="W34" s="134">
        <f t="shared" si="13"/>
        <v>13.916666666666666</v>
      </c>
      <c r="X34" s="136">
        <v>-15</v>
      </c>
      <c r="Y34" s="36"/>
      <c r="Z34" s="148"/>
      <c r="AA34" s="148"/>
      <c r="AB34" s="114">
        <v>0</v>
      </c>
      <c r="AC34" s="78">
        <f t="shared" ref="AC34:AC36" si="14">SUM(B34:M34)+$K$42+$N$42</f>
        <v>100.00000000000001</v>
      </c>
      <c r="AD34" s="57" t="str">
        <f t="shared" ref="AD34:AD36" si="15">IF(AC34=100,"ОК"," ")</f>
        <v>ОК</v>
      </c>
      <c r="AE34" s="58"/>
      <c r="AF34" s="4"/>
      <c r="AG34" s="4"/>
    </row>
    <row r="35" spans="1:33" s="5" customFormat="1" x14ac:dyDescent="0.25">
      <c r="A35" s="9">
        <v>25</v>
      </c>
      <c r="B35" s="137">
        <v>94.207700000000003</v>
      </c>
      <c r="C35" s="138">
        <v>3.0807000000000002</v>
      </c>
      <c r="D35" s="138">
        <v>1.0838000000000001</v>
      </c>
      <c r="E35" s="138">
        <v>0.15759999999999999</v>
      </c>
      <c r="F35" s="138">
        <v>0.21129999999999999</v>
      </c>
      <c r="G35" s="138">
        <v>3.3999999999999998E-3</v>
      </c>
      <c r="H35" s="138">
        <v>4.8099999999999997E-2</v>
      </c>
      <c r="I35" s="138">
        <v>4.36E-2</v>
      </c>
      <c r="J35" s="138">
        <v>4.8399999999999999E-2</v>
      </c>
      <c r="K35" s="138"/>
      <c r="L35" s="138">
        <v>0.85129999999999995</v>
      </c>
      <c r="M35" s="139">
        <v>0.2641</v>
      </c>
      <c r="N35" s="140">
        <v>0.71650000000000003</v>
      </c>
      <c r="O35" s="251">
        <f t="shared" si="4"/>
        <v>8328.556532999999</v>
      </c>
      <c r="P35" s="259">
        <v>34.869999999999997</v>
      </c>
      <c r="Q35" s="253">
        <f t="shared" si="0"/>
        <v>9.68611111111111</v>
      </c>
      <c r="R35" s="254">
        <f t="shared" si="5"/>
        <v>9231.3940349999993</v>
      </c>
      <c r="S35" s="259">
        <v>38.65</v>
      </c>
      <c r="T35" s="256">
        <f t="shared" si="1"/>
        <v>10.736111111111111</v>
      </c>
      <c r="U35" s="260">
        <v>11969</v>
      </c>
      <c r="V35" s="259">
        <v>50.11</v>
      </c>
      <c r="W35" s="134">
        <f t="shared" si="13"/>
        <v>13.919444444444444</v>
      </c>
      <c r="X35" s="136">
        <v>-14.1</v>
      </c>
      <c r="Y35" s="36"/>
      <c r="Z35" s="147" t="s">
        <v>101</v>
      </c>
      <c r="AA35" s="147" t="s">
        <v>102</v>
      </c>
      <c r="AB35" s="34"/>
      <c r="AC35" s="78">
        <f t="shared" si="14"/>
        <v>99.999999999999986</v>
      </c>
      <c r="AD35" s="57" t="str">
        <f t="shared" si="15"/>
        <v>ОК</v>
      </c>
      <c r="AE35" s="58"/>
      <c r="AF35" s="4"/>
      <c r="AG35" s="4"/>
    </row>
    <row r="36" spans="1:33" s="5" customFormat="1" x14ac:dyDescent="0.25">
      <c r="A36" s="9">
        <v>26</v>
      </c>
      <c r="B36" s="141">
        <v>93.994399999999999</v>
      </c>
      <c r="C36" s="142">
        <v>3.1808999999999998</v>
      </c>
      <c r="D36" s="142">
        <v>1.1322000000000001</v>
      </c>
      <c r="E36" s="142">
        <v>0.1618</v>
      </c>
      <c r="F36" s="142">
        <v>0.2316</v>
      </c>
      <c r="G36" s="142">
        <v>4.3E-3</v>
      </c>
      <c r="H36" s="142">
        <v>5.2200000000000003E-2</v>
      </c>
      <c r="I36" s="142">
        <v>4.8599999999999997E-2</v>
      </c>
      <c r="J36" s="142">
        <v>5.6500000000000002E-2</v>
      </c>
      <c r="K36" s="142"/>
      <c r="L36" s="142">
        <v>0.86629999999999996</v>
      </c>
      <c r="M36" s="143">
        <v>0.2712</v>
      </c>
      <c r="N36" s="144">
        <v>0.71870000000000001</v>
      </c>
      <c r="O36" s="251">
        <f t="shared" si="4"/>
        <v>8350.0526640000007</v>
      </c>
      <c r="P36" s="261">
        <v>34.96</v>
      </c>
      <c r="Q36" s="246">
        <f t="shared" si="0"/>
        <v>9.7111111111111104</v>
      </c>
      <c r="R36" s="254">
        <f t="shared" si="5"/>
        <v>9252.890166000001</v>
      </c>
      <c r="S36" s="261">
        <v>38.74</v>
      </c>
      <c r="T36" s="248">
        <f>S36/3.6</f>
        <v>10.761111111111111</v>
      </c>
      <c r="U36" s="262">
        <v>11978</v>
      </c>
      <c r="V36" s="261">
        <v>50.12</v>
      </c>
      <c r="W36" s="134">
        <f t="shared" si="13"/>
        <v>13.922222222222221</v>
      </c>
      <c r="X36" s="145">
        <v>-13.6</v>
      </c>
      <c r="Y36" s="37">
        <v>-6.5</v>
      </c>
      <c r="Z36" s="149"/>
      <c r="AA36" s="151"/>
      <c r="AB36" s="109"/>
      <c r="AC36" s="78">
        <f t="shared" si="14"/>
        <v>99.999999999999972</v>
      </c>
      <c r="AD36" s="57" t="str">
        <f t="shared" si="15"/>
        <v>ОК</v>
      </c>
      <c r="AE36" s="58"/>
      <c r="AF36" s="4"/>
      <c r="AG36" s="4"/>
    </row>
    <row r="37" spans="1:33" s="5" customFormat="1" x14ac:dyDescent="0.25">
      <c r="A37" s="10">
        <v>27</v>
      </c>
      <c r="B37" s="137">
        <v>94.3643</v>
      </c>
      <c r="C37" s="138">
        <v>3.0602999999999998</v>
      </c>
      <c r="D37" s="138">
        <v>1.0547</v>
      </c>
      <c r="E37" s="138">
        <v>0.15190000000000001</v>
      </c>
      <c r="F37" s="138">
        <v>0.1981</v>
      </c>
      <c r="G37" s="138">
        <v>3.5000000000000001E-3</v>
      </c>
      <c r="H37" s="138">
        <v>4.19E-2</v>
      </c>
      <c r="I37" s="138">
        <v>3.8800000000000001E-2</v>
      </c>
      <c r="J37" s="138">
        <v>4.4200000000000003E-2</v>
      </c>
      <c r="K37" s="138"/>
      <c r="L37" s="138">
        <v>0.78110000000000002</v>
      </c>
      <c r="M37" s="139">
        <v>0.26119999999999999</v>
      </c>
      <c r="N37" s="140">
        <v>0.71489999999999998</v>
      </c>
      <c r="O37" s="251">
        <f t="shared" si="4"/>
        <v>8323.7796149999995</v>
      </c>
      <c r="P37" s="259">
        <v>34.85</v>
      </c>
      <c r="Q37" s="253">
        <f t="shared" si="0"/>
        <v>9.6805555555555554</v>
      </c>
      <c r="R37" s="254">
        <f t="shared" si="5"/>
        <v>9224.228658</v>
      </c>
      <c r="S37" s="259">
        <v>38.619999999999997</v>
      </c>
      <c r="T37" s="256">
        <f t="shared" si="1"/>
        <v>10.727777777777776</v>
      </c>
      <c r="U37" s="260">
        <v>11973</v>
      </c>
      <c r="V37" s="259">
        <v>50.13</v>
      </c>
      <c r="W37" s="134">
        <f t="shared" si="13"/>
        <v>13.925000000000001</v>
      </c>
      <c r="X37" s="136"/>
      <c r="Y37" s="36"/>
      <c r="Z37" s="148"/>
      <c r="AA37" s="148"/>
      <c r="AB37" s="109"/>
      <c r="AC37" s="78">
        <f t="shared" si="12"/>
        <v>99.999999999999986</v>
      </c>
      <c r="AD37" s="57" t="str">
        <f t="shared" si="7"/>
        <v>ОК</v>
      </c>
      <c r="AE37" s="58"/>
      <c r="AF37" s="4"/>
      <c r="AG37" s="4"/>
    </row>
    <row r="38" spans="1:33" s="5" customFormat="1" x14ac:dyDescent="0.25">
      <c r="A38" s="9">
        <v>28</v>
      </c>
      <c r="B38" s="141">
        <v>94.818600000000004</v>
      </c>
      <c r="C38" s="142">
        <v>2.9119999999999999</v>
      </c>
      <c r="D38" s="142">
        <v>0.95009999999999994</v>
      </c>
      <c r="E38" s="142">
        <v>0.1457</v>
      </c>
      <c r="F38" s="142">
        <v>0.16070000000000001</v>
      </c>
      <c r="G38" s="142">
        <v>2.3999999999999998E-3</v>
      </c>
      <c r="H38" s="142">
        <v>3.15E-2</v>
      </c>
      <c r="I38" s="142">
        <v>2.58E-2</v>
      </c>
      <c r="J38" s="142">
        <v>2.9899999999999999E-2</v>
      </c>
      <c r="K38" s="142"/>
      <c r="L38" s="142">
        <v>0.69120000000000004</v>
      </c>
      <c r="M38" s="143">
        <v>0.2321</v>
      </c>
      <c r="N38" s="144">
        <v>0.71030000000000004</v>
      </c>
      <c r="O38" s="251">
        <f t="shared" si="4"/>
        <v>8292.7296480000005</v>
      </c>
      <c r="P38" s="259">
        <v>34.72</v>
      </c>
      <c r="Q38" s="253">
        <f t="shared" si="0"/>
        <v>9.6444444444444439</v>
      </c>
      <c r="R38" s="254">
        <f t="shared" si="5"/>
        <v>9190.7902319999994</v>
      </c>
      <c r="S38" s="259">
        <v>38.479999999999997</v>
      </c>
      <c r="T38" s="256">
        <f t="shared" si="1"/>
        <v>10.688888888888888</v>
      </c>
      <c r="U38" s="260">
        <v>11969</v>
      </c>
      <c r="V38" s="259">
        <v>50.11</v>
      </c>
      <c r="W38" s="134">
        <f t="shared" si="13"/>
        <v>13.919444444444444</v>
      </c>
      <c r="X38" s="136"/>
      <c r="Y38" s="36"/>
      <c r="Z38" s="147"/>
      <c r="AA38" s="147"/>
      <c r="AB38" s="109"/>
      <c r="AC38" s="78">
        <f t="shared" si="12"/>
        <v>100.00000000000001</v>
      </c>
      <c r="AD38" s="57" t="str">
        <f t="shared" si="7"/>
        <v>ОК</v>
      </c>
      <c r="AE38" s="58"/>
      <c r="AF38" s="4"/>
      <c r="AG38" s="4"/>
    </row>
    <row r="39" spans="1:33" s="5" customFormat="1" x14ac:dyDescent="0.25">
      <c r="A39" s="9">
        <v>29</v>
      </c>
      <c r="B39" s="141">
        <v>95.049899999999994</v>
      </c>
      <c r="C39" s="142">
        <v>2.8290000000000002</v>
      </c>
      <c r="D39" s="142">
        <v>0.90800000000000003</v>
      </c>
      <c r="E39" s="142">
        <v>0.13700000000000001</v>
      </c>
      <c r="F39" s="142">
        <v>0.14230000000000001</v>
      </c>
      <c r="G39" s="142">
        <v>3.0999999999999999E-3</v>
      </c>
      <c r="H39" s="142">
        <v>2.5899999999999999E-2</v>
      </c>
      <c r="I39" s="142">
        <v>1.9099999999999999E-2</v>
      </c>
      <c r="J39" s="142">
        <v>1.9800000000000002E-2</v>
      </c>
      <c r="K39" s="142">
        <v>8.0999999999999996E-3</v>
      </c>
      <c r="L39" s="142">
        <v>0.63729999999999998</v>
      </c>
      <c r="M39" s="143">
        <v>0.2205</v>
      </c>
      <c r="N39" s="144">
        <v>0.70789999999999997</v>
      </c>
      <c r="O39" s="251">
        <f t="shared" ref="O39:O41" si="16">P39*238.8459</f>
        <v>8276.0104350000001</v>
      </c>
      <c r="P39" s="261">
        <v>34.65</v>
      </c>
      <c r="Q39" s="246">
        <f t="shared" ref="Q39:Q41" si="17">P39/3.6</f>
        <v>9.625</v>
      </c>
      <c r="R39" s="254">
        <f t="shared" ref="R39:R41" si="18">S39*238.8459</f>
        <v>9171.6825599999993</v>
      </c>
      <c r="S39" s="261">
        <v>38.4</v>
      </c>
      <c r="T39" s="248">
        <f>S39/3.6</f>
        <v>10.666666666666666</v>
      </c>
      <c r="U39" s="262">
        <v>11966</v>
      </c>
      <c r="V39" s="261">
        <v>50.1</v>
      </c>
      <c r="W39" s="134">
        <f t="shared" ref="W39:W41" si="19">V39/3.6</f>
        <v>13.916666666666666</v>
      </c>
      <c r="X39" s="145">
        <v>-15</v>
      </c>
      <c r="Y39" s="37"/>
      <c r="Z39" s="149"/>
      <c r="AA39" s="151"/>
      <c r="AB39" s="109"/>
      <c r="AC39" s="78">
        <f t="shared" si="12"/>
        <v>99.999999999999986</v>
      </c>
      <c r="AD39" s="57" t="str">
        <f t="shared" si="7"/>
        <v>ОК</v>
      </c>
      <c r="AE39" s="58"/>
      <c r="AF39" s="4"/>
      <c r="AG39" s="4"/>
    </row>
    <row r="40" spans="1:33" s="5" customFormat="1" x14ac:dyDescent="0.25">
      <c r="A40" s="10">
        <v>30</v>
      </c>
      <c r="B40" s="137">
        <v>95.159899999999993</v>
      </c>
      <c r="C40" s="138">
        <v>2.7706</v>
      </c>
      <c r="D40" s="138">
        <v>0.90059999999999996</v>
      </c>
      <c r="E40" s="138">
        <v>0.1389</v>
      </c>
      <c r="F40" s="138">
        <v>0.13789999999999999</v>
      </c>
      <c r="G40" s="138">
        <v>3.2000000000000002E-3</v>
      </c>
      <c r="H40" s="138">
        <v>2.3400000000000001E-2</v>
      </c>
      <c r="I40" s="138">
        <v>1.5800000000000002E-2</v>
      </c>
      <c r="J40" s="138">
        <v>1.5299999999999999E-2</v>
      </c>
      <c r="K40" s="138"/>
      <c r="L40" s="138">
        <v>0.62119999999999997</v>
      </c>
      <c r="M40" s="139">
        <v>0.2132</v>
      </c>
      <c r="N40" s="140">
        <v>0.70689999999999997</v>
      </c>
      <c r="O40" s="251">
        <f t="shared" si="16"/>
        <v>8268.845057999999</v>
      </c>
      <c r="P40" s="259">
        <v>34.619999999999997</v>
      </c>
      <c r="Q40" s="253">
        <f t="shared" si="17"/>
        <v>9.6166666666666654</v>
      </c>
      <c r="R40" s="254">
        <f t="shared" si="18"/>
        <v>9166.9056419999997</v>
      </c>
      <c r="S40" s="259">
        <v>38.380000000000003</v>
      </c>
      <c r="T40" s="256">
        <f t="shared" ref="T40:T41" si="20">S40/3.6</f>
        <v>10.661111111111111</v>
      </c>
      <c r="U40" s="260">
        <v>11966</v>
      </c>
      <c r="V40" s="259">
        <v>50.1</v>
      </c>
      <c r="W40" s="134">
        <f t="shared" si="19"/>
        <v>13.916666666666666</v>
      </c>
      <c r="X40" s="136">
        <v>-16</v>
      </c>
      <c r="Y40" s="36"/>
      <c r="Z40" s="148"/>
      <c r="AA40" s="148"/>
      <c r="AB40" s="109"/>
      <c r="AC40" s="78">
        <f>SUM(B40:M40)+$K$42+$N$42</f>
        <v>100</v>
      </c>
      <c r="AD40" s="57" t="str">
        <f t="shared" si="7"/>
        <v>ОК</v>
      </c>
      <c r="AE40" s="58"/>
      <c r="AF40" s="4"/>
      <c r="AG40" s="4"/>
    </row>
    <row r="41" spans="1:33" s="5" customFormat="1" ht="15.75" thickBot="1" x14ac:dyDescent="0.3">
      <c r="A41" s="9">
        <v>31</v>
      </c>
      <c r="B41" s="141">
        <v>95.263599999999997</v>
      </c>
      <c r="C41" s="142">
        <v>2.6981999999999999</v>
      </c>
      <c r="D41" s="142">
        <v>0.88719999999999999</v>
      </c>
      <c r="E41" s="142">
        <v>0.13689999999999999</v>
      </c>
      <c r="F41" s="142">
        <v>0.1371</v>
      </c>
      <c r="G41" s="142">
        <v>3.8E-3</v>
      </c>
      <c r="H41" s="142">
        <v>2.2200000000000001E-2</v>
      </c>
      <c r="I41" s="142">
        <v>1.7100000000000001E-2</v>
      </c>
      <c r="J41" s="142">
        <v>1.49E-2</v>
      </c>
      <c r="K41" s="142"/>
      <c r="L41" s="142">
        <v>0.61960000000000004</v>
      </c>
      <c r="M41" s="143">
        <v>0.19939999999999999</v>
      </c>
      <c r="N41" s="144">
        <v>0.70609999999999995</v>
      </c>
      <c r="O41" s="251">
        <f t="shared" si="16"/>
        <v>8264.0681400000012</v>
      </c>
      <c r="P41" s="263">
        <v>34.6</v>
      </c>
      <c r="Q41" s="246">
        <f t="shared" si="17"/>
        <v>9.6111111111111107</v>
      </c>
      <c r="R41" s="254">
        <f t="shared" si="18"/>
        <v>9162.1287240000001</v>
      </c>
      <c r="S41" s="263">
        <v>38.36</v>
      </c>
      <c r="T41" s="248">
        <f t="shared" si="20"/>
        <v>10.655555555555555</v>
      </c>
      <c r="U41" s="262">
        <v>11966</v>
      </c>
      <c r="V41" s="261">
        <v>50.1</v>
      </c>
      <c r="W41" s="134">
        <f t="shared" si="19"/>
        <v>13.916666666666666</v>
      </c>
      <c r="X41" s="146">
        <v>-16</v>
      </c>
      <c r="Y41" s="105"/>
      <c r="Z41" s="147"/>
      <c r="AA41" s="147"/>
      <c r="AB41" s="113"/>
      <c r="AC41" s="78">
        <f>SUM(B41:M41)+$K$42+$N$42</f>
        <v>99.999999999999986</v>
      </c>
      <c r="AD41" s="57" t="str">
        <f t="shared" si="7"/>
        <v>ОК</v>
      </c>
      <c r="AE41" s="58"/>
      <c r="AF41" s="4"/>
      <c r="AG41" s="4"/>
    </row>
    <row r="42" spans="1:33" ht="15" customHeight="1" thickBot="1" x14ac:dyDescent="0.3">
      <c r="A42" s="174" t="s">
        <v>109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6"/>
      <c r="O42" s="165">
        <f>SUMPRODUCT(O11:O41,' розрахунок'!AK7:AK37)/' розрахунок'!AK38</f>
        <v>8288.6281895708762</v>
      </c>
      <c r="P42" s="161">
        <f>SUMPRODUCT(P11:P41,' розрахунок'!AK7:AK37)/' розрахунок'!AK38</f>
        <v>34.702828014091416</v>
      </c>
      <c r="Q42" s="163">
        <f>SUMPRODUCT(Q11:Q41,' розрахунок'!AK7:AK37)/' розрахунок'!AK38</f>
        <v>9.6396744483587256</v>
      </c>
      <c r="R42" s="165">
        <f>SUMPRODUCT(R11:R41,' розрахунок'!AK7:AK37)/' розрахунок'!AK38</f>
        <v>9187.4110342657732</v>
      </c>
      <c r="S42" s="161">
        <f>SUMPRODUCT(S11:S41,' розрахунок'!AK7:AK37)/' розрахунок'!AK38</f>
        <v>38.4658519751261</v>
      </c>
      <c r="T42" s="163">
        <f>SUMPRODUCT(T11:T41,' розрахунок'!AK7:AK37)/' розрахунок'!AK38</f>
        <v>10.684958881979473</v>
      </c>
      <c r="U42" s="182"/>
      <c r="V42" s="183"/>
      <c r="W42" s="183"/>
      <c r="X42" s="183"/>
      <c r="Y42" s="183"/>
      <c r="Z42" s="183"/>
      <c r="AA42" s="183"/>
      <c r="AB42" s="184"/>
      <c r="AC42" s="59"/>
      <c r="AD42" s="60"/>
      <c r="AE42" s="61"/>
      <c r="AF42" s="3"/>
      <c r="AG42" s="3"/>
    </row>
    <row r="43" spans="1:33" ht="19.5" customHeight="1" thickBot="1" x14ac:dyDescent="0.3">
      <c r="A43" s="62"/>
      <c r="B43" s="2"/>
      <c r="C43" s="2"/>
      <c r="D43" s="2"/>
      <c r="E43" s="2"/>
      <c r="F43" s="2"/>
      <c r="G43" s="2"/>
      <c r="H43" s="167" t="s">
        <v>2</v>
      </c>
      <c r="I43" s="168"/>
      <c r="J43" s="168"/>
      <c r="K43" s="168"/>
      <c r="L43" s="168"/>
      <c r="M43" s="168"/>
      <c r="N43" s="169"/>
      <c r="O43" s="166"/>
      <c r="P43" s="162"/>
      <c r="Q43" s="164"/>
      <c r="R43" s="166"/>
      <c r="S43" s="162"/>
      <c r="T43" s="164"/>
      <c r="U43" s="179"/>
      <c r="V43" s="180"/>
      <c r="W43" s="180"/>
      <c r="X43" s="180"/>
      <c r="Y43" s="180"/>
      <c r="Z43" s="180"/>
      <c r="AA43" s="180"/>
      <c r="AB43" s="181"/>
      <c r="AC43" s="54"/>
      <c r="AD43" s="54"/>
      <c r="AE43" s="54"/>
    </row>
    <row r="44" spans="1:33" ht="22.5" customHeight="1" x14ac:dyDescent="0.25">
      <c r="A44" s="62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177"/>
      <c r="V44" s="177"/>
      <c r="W44" s="177"/>
      <c r="X44" s="177"/>
      <c r="Y44" s="177"/>
      <c r="Z44" s="177"/>
      <c r="AA44" s="177"/>
      <c r="AB44" s="178"/>
    </row>
    <row r="45" spans="1:33" ht="22.5" customHeight="1" x14ac:dyDescent="0.25">
      <c r="A45" s="62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45"/>
      <c r="V45" s="45"/>
      <c r="W45" s="45"/>
      <c r="X45" s="45"/>
      <c r="Y45" s="45"/>
      <c r="Z45" s="45"/>
      <c r="AA45" s="45"/>
      <c r="AB45" s="46"/>
    </row>
    <row r="46" spans="1:33" x14ac:dyDescent="0.25">
      <c r="A46" s="62"/>
      <c r="B46" s="173" t="s">
        <v>115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69"/>
    </row>
    <row r="47" spans="1:33" x14ac:dyDescent="0.25">
      <c r="A47" s="62"/>
      <c r="B47" s="68"/>
      <c r="C47" s="35" t="s">
        <v>3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35" t="s">
        <v>4</v>
      </c>
      <c r="P47" s="68"/>
      <c r="Q47" s="68"/>
      <c r="R47" s="35" t="s">
        <v>5</v>
      </c>
      <c r="S47" s="68"/>
      <c r="T47" s="68"/>
      <c r="U47" s="68"/>
      <c r="V47" s="35" t="s">
        <v>6</v>
      </c>
      <c r="W47" s="68"/>
      <c r="X47" s="68"/>
      <c r="Y47" s="68"/>
      <c r="Z47" s="68"/>
      <c r="AA47" s="68"/>
      <c r="AB47" s="69"/>
    </row>
    <row r="48" spans="1:33" x14ac:dyDescent="0.25">
      <c r="A48" s="62"/>
      <c r="B48" s="173" t="s">
        <v>110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69"/>
    </row>
    <row r="49" spans="1:28" x14ac:dyDescent="0.25">
      <c r="A49" s="62"/>
      <c r="B49" s="68"/>
      <c r="C49" s="35" t="s">
        <v>23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35" t="s">
        <v>4</v>
      </c>
      <c r="P49" s="68"/>
      <c r="Q49" s="68"/>
      <c r="R49" s="35" t="s">
        <v>5</v>
      </c>
      <c r="S49" s="68"/>
      <c r="T49" s="68"/>
      <c r="U49" s="68"/>
      <c r="V49" s="35" t="s">
        <v>6</v>
      </c>
      <c r="W49" s="68"/>
      <c r="X49" s="68"/>
      <c r="Y49" s="68"/>
      <c r="Z49" s="68"/>
      <c r="AA49" s="68"/>
      <c r="AB49" s="69"/>
    </row>
    <row r="50" spans="1:28" x14ac:dyDescent="0.25">
      <c r="A50" s="62"/>
      <c r="B50" s="158" t="s">
        <v>111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69"/>
    </row>
    <row r="51" spans="1:28" x14ac:dyDescent="0.25">
      <c r="A51" s="62"/>
      <c r="B51" s="68"/>
      <c r="C51" s="35" t="s">
        <v>46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35" t="s">
        <v>4</v>
      </c>
      <c r="P51" s="68"/>
      <c r="Q51" s="68"/>
      <c r="R51" s="35" t="s">
        <v>5</v>
      </c>
      <c r="S51" s="68"/>
      <c r="T51" s="68"/>
      <c r="U51" s="68"/>
      <c r="V51" s="35" t="s">
        <v>6</v>
      </c>
      <c r="W51" s="68"/>
      <c r="X51" s="68"/>
      <c r="Y51" s="68"/>
      <c r="Z51" s="68"/>
      <c r="AA51" s="68"/>
      <c r="AB51" s="69"/>
    </row>
    <row r="52" spans="1:28" ht="15.75" thickBot="1" x14ac:dyDescent="0.3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</row>
  </sheetData>
  <mergeCells count="47">
    <mergeCell ref="G1:Y1"/>
    <mergeCell ref="G2:Y2"/>
    <mergeCell ref="Z1:AB1"/>
    <mergeCell ref="X5:Y5"/>
    <mergeCell ref="M9:M10"/>
    <mergeCell ref="V5:W5"/>
    <mergeCell ref="O9:Q9"/>
    <mergeCell ref="R9:T9"/>
    <mergeCell ref="U9:W9"/>
    <mergeCell ref="O8:W8"/>
    <mergeCell ref="G3:Y3"/>
    <mergeCell ref="AA5:AB5"/>
    <mergeCell ref="H9:H10"/>
    <mergeCell ref="B7:M8"/>
    <mergeCell ref="N8:N10"/>
    <mergeCell ref="N7:W7"/>
    <mergeCell ref="D9:D10"/>
    <mergeCell ref="B48:AA48"/>
    <mergeCell ref="U44:AB44"/>
    <mergeCell ref="U43:AB43"/>
    <mergeCell ref="U42:AB42"/>
    <mergeCell ref="AB7:AB10"/>
    <mergeCell ref="I9:I10"/>
    <mergeCell ref="AA7:AA10"/>
    <mergeCell ref="Y7:Y10"/>
    <mergeCell ref="X7:X10"/>
    <mergeCell ref="B9:B10"/>
    <mergeCell ref="C9:C10"/>
    <mergeCell ref="F9:F10"/>
    <mergeCell ref="G9:G10"/>
    <mergeCell ref="E9:E10"/>
    <mergeCell ref="K5:U5"/>
    <mergeCell ref="A7:A10"/>
    <mergeCell ref="B50:AA50"/>
    <mergeCell ref="L9:L10"/>
    <mergeCell ref="S42:S43"/>
    <mergeCell ref="T42:T43"/>
    <mergeCell ref="O42:O43"/>
    <mergeCell ref="H43:N43"/>
    <mergeCell ref="P42:P43"/>
    <mergeCell ref="Q42:Q43"/>
    <mergeCell ref="R42:R43"/>
    <mergeCell ref="J9:J10"/>
    <mergeCell ref="K9:K10"/>
    <mergeCell ref="Z7:Z10"/>
    <mergeCell ref="B46:AA46"/>
    <mergeCell ref="A42:N42"/>
  </mergeCells>
  <printOptions horizontalCentered="1" verticalCentered="1"/>
  <pageMargins left="0.74" right="0.31" top="0.35" bottom="0.31" header="0.21" footer="0.18"/>
  <pageSetup paperSize="9" scale="64" orientation="landscape" r:id="rId1"/>
  <ignoredErrors>
    <ignoredError sqref="T39 Q39:Q41 T40:T41 O39:O41 R39:R4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5"/>
  <sheetViews>
    <sheetView topLeftCell="O3" zoomScale="85" zoomScaleNormal="85" workbookViewId="0">
      <selection activeCell="Z13" sqref="Z13"/>
    </sheetView>
  </sheetViews>
  <sheetFormatPr defaultRowHeight="15" x14ac:dyDescent="0.25"/>
  <cols>
    <col min="1" max="1" width="16.85546875" bestFit="1" customWidth="1"/>
    <col min="2" max="2" width="14" customWidth="1"/>
    <col min="3" max="3" width="12.7109375" bestFit="1" customWidth="1"/>
    <col min="4" max="4" width="16.42578125" bestFit="1" customWidth="1"/>
    <col min="5" max="5" width="17.5703125" bestFit="1" customWidth="1"/>
    <col min="6" max="7" width="12.7109375" bestFit="1" customWidth="1"/>
    <col min="8" max="8" width="15.42578125" bestFit="1" customWidth="1"/>
    <col min="9" max="9" width="13.85546875" bestFit="1" customWidth="1"/>
    <col min="10" max="11" width="15.42578125" bestFit="1" customWidth="1"/>
    <col min="12" max="13" width="19.140625" bestFit="1" customWidth="1"/>
    <col min="14" max="14" width="17.5703125" bestFit="1" customWidth="1"/>
    <col min="15" max="15" width="11.7109375" bestFit="1" customWidth="1"/>
    <col min="16" max="16" width="16.85546875" customWidth="1"/>
    <col min="17" max="17" width="12.7109375" bestFit="1" customWidth="1"/>
    <col min="18" max="18" width="11.7109375" bestFit="1" customWidth="1"/>
    <col min="19" max="19" width="15.42578125" bestFit="1" customWidth="1"/>
    <col min="20" max="20" width="12.7109375" bestFit="1" customWidth="1"/>
    <col min="21" max="22" width="16.42578125" bestFit="1" customWidth="1"/>
    <col min="23" max="23" width="17.5703125" bestFit="1" customWidth="1"/>
    <col min="24" max="24" width="13.85546875" bestFit="1" customWidth="1"/>
    <col min="25" max="25" width="15.42578125" bestFit="1" customWidth="1"/>
    <col min="26" max="28" width="17.5703125" bestFit="1" customWidth="1"/>
    <col min="29" max="29" width="15.42578125" bestFit="1" customWidth="1"/>
    <col min="30" max="30" width="17.5703125" bestFit="1" customWidth="1"/>
    <col min="31" max="33" width="15.42578125" bestFit="1" customWidth="1"/>
    <col min="34" max="34" width="11.7109375" bestFit="1" customWidth="1"/>
    <col min="35" max="35" width="16.42578125" bestFit="1" customWidth="1"/>
    <col min="36" max="36" width="13.85546875" bestFit="1" customWidth="1"/>
    <col min="37" max="37" width="24.85546875" bestFit="1" customWidth="1"/>
  </cols>
  <sheetData>
    <row r="1" spans="1:37" x14ac:dyDescent="0.25">
      <c r="A1" s="223"/>
      <c r="B1" s="223"/>
    </row>
    <row r="2" spans="1:37" x14ac:dyDescent="0.25">
      <c r="A2" s="222" t="s">
        <v>52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</row>
    <row r="3" spans="1:37" ht="15.75" thickBot="1" x14ac:dyDescent="0.3"/>
    <row r="4" spans="1:37" ht="23.25" customHeight="1" thickBot="1" x14ac:dyDescent="0.3">
      <c r="A4" s="224" t="s">
        <v>0</v>
      </c>
      <c r="B4" s="224" t="s">
        <v>31</v>
      </c>
      <c r="C4" s="228" t="s">
        <v>53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19" t="s">
        <v>32</v>
      </c>
    </row>
    <row r="5" spans="1:37" ht="23.25" customHeight="1" thickBot="1" x14ac:dyDescent="0.3">
      <c r="A5" s="225"/>
      <c r="B5" s="227"/>
      <c r="C5" s="230" t="s">
        <v>62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20"/>
    </row>
    <row r="6" spans="1:37" ht="101.25" customHeight="1" thickBot="1" x14ac:dyDescent="0.3">
      <c r="A6" s="226"/>
      <c r="B6" s="227"/>
      <c r="C6" s="23" t="s">
        <v>63</v>
      </c>
      <c r="D6" s="24" t="s">
        <v>94</v>
      </c>
      <c r="E6" s="23" t="s">
        <v>65</v>
      </c>
      <c r="F6" s="24" t="s">
        <v>66</v>
      </c>
      <c r="G6" s="25" t="s">
        <v>67</v>
      </c>
      <c r="H6" s="24" t="s">
        <v>96</v>
      </c>
      <c r="I6" s="24" t="s">
        <v>97</v>
      </c>
      <c r="J6" s="24" t="s">
        <v>68</v>
      </c>
      <c r="K6" s="24" t="s">
        <v>69</v>
      </c>
      <c r="L6" s="24" t="s">
        <v>70</v>
      </c>
      <c r="M6" s="24" t="s">
        <v>71</v>
      </c>
      <c r="N6" s="24" t="s">
        <v>72</v>
      </c>
      <c r="O6" s="24" t="s">
        <v>73</v>
      </c>
      <c r="P6" s="24" t="s">
        <v>74</v>
      </c>
      <c r="Q6" s="24" t="s">
        <v>75</v>
      </c>
      <c r="R6" s="24" t="s">
        <v>76</v>
      </c>
      <c r="S6" s="24" t="s">
        <v>77</v>
      </c>
      <c r="T6" s="24" t="s">
        <v>78</v>
      </c>
      <c r="U6" s="24" t="s">
        <v>95</v>
      </c>
      <c r="V6" s="24" t="s">
        <v>79</v>
      </c>
      <c r="W6" s="24" t="s">
        <v>80</v>
      </c>
      <c r="X6" s="24" t="s">
        <v>81</v>
      </c>
      <c r="Y6" s="24" t="s">
        <v>82</v>
      </c>
      <c r="Z6" s="24" t="s">
        <v>83</v>
      </c>
      <c r="AA6" s="24" t="s">
        <v>84</v>
      </c>
      <c r="AB6" s="24" t="s">
        <v>85</v>
      </c>
      <c r="AC6" s="24" t="s">
        <v>86</v>
      </c>
      <c r="AD6" s="24" t="s">
        <v>87</v>
      </c>
      <c r="AE6" s="24" t="s">
        <v>88</v>
      </c>
      <c r="AF6" s="24" t="s">
        <v>89</v>
      </c>
      <c r="AG6" s="24" t="s">
        <v>90</v>
      </c>
      <c r="AH6" s="24" t="s">
        <v>91</v>
      </c>
      <c r="AI6" s="24" t="s">
        <v>92</v>
      </c>
      <c r="AJ6" s="24" t="s">
        <v>93</v>
      </c>
      <c r="AK6" s="221"/>
    </row>
    <row r="7" spans="1:37" x14ac:dyDescent="0.25">
      <c r="A7" s="12">
        <v>1</v>
      </c>
      <c r="B7" s="116">
        <f>паспорт!S11</f>
        <v>38.26</v>
      </c>
      <c r="C7" s="115">
        <v>966.65679999999998</v>
      </c>
      <c r="D7" s="116">
        <v>2289.7305000000001</v>
      </c>
      <c r="E7" s="116">
        <v>9242.5215000000007</v>
      </c>
      <c r="F7" s="117">
        <v>8465.2235999999994</v>
      </c>
      <c r="G7" s="116">
        <v>1964.5824</v>
      </c>
      <c r="H7" s="117">
        <v>1707653.875</v>
      </c>
      <c r="I7" s="116">
        <v>9932.4199000000008</v>
      </c>
      <c r="J7" s="116">
        <v>1801.1862000000001</v>
      </c>
      <c r="K7" s="116">
        <v>359.2054</v>
      </c>
      <c r="L7" s="116">
        <v>0</v>
      </c>
      <c r="M7" s="116">
        <v>348125.9375</v>
      </c>
      <c r="N7" s="116">
        <v>56610.722699999998</v>
      </c>
      <c r="O7" s="117">
        <v>563.54600000000005</v>
      </c>
      <c r="P7" s="116">
        <v>10038.815399999999</v>
      </c>
      <c r="Q7" s="117">
        <v>6546.2334000000001</v>
      </c>
      <c r="R7" s="116">
        <v>822.48</v>
      </c>
      <c r="S7" s="116">
        <v>1700.5686000000001</v>
      </c>
      <c r="T7" s="118">
        <v>0</v>
      </c>
      <c r="U7" s="118">
        <v>9213.5741999999991</v>
      </c>
      <c r="V7" s="118">
        <v>1073.2157</v>
      </c>
      <c r="W7" s="118">
        <v>5939.4209000000001</v>
      </c>
      <c r="X7" s="118">
        <v>202.81360000000001</v>
      </c>
      <c r="Y7" s="118">
        <v>4099.7987999999996</v>
      </c>
      <c r="Z7" s="118">
        <v>1655.1496999999999</v>
      </c>
      <c r="AA7" s="118">
        <v>507.22109999999998</v>
      </c>
      <c r="AB7" s="118">
        <v>4139.2046</v>
      </c>
      <c r="AC7" s="118">
        <v>8624.1278999999995</v>
      </c>
      <c r="AD7" s="118">
        <v>15413.602500000001</v>
      </c>
      <c r="AE7" s="118">
        <v>326.01740000000001</v>
      </c>
      <c r="AF7" s="118">
        <v>3154.2321999999999</v>
      </c>
      <c r="AG7" s="118">
        <v>3781.9807000000001</v>
      </c>
      <c r="AH7" s="118">
        <v>64.394199999999998</v>
      </c>
      <c r="AI7" s="118">
        <v>1398.0024000000001</v>
      </c>
      <c r="AJ7" s="118">
        <v>795.35739999999998</v>
      </c>
      <c r="AK7" s="119">
        <f t="shared" ref="AK7:AK37" si="0">SUM(C7:AJ7)</f>
        <v>2227471.8182000006</v>
      </c>
    </row>
    <row r="8" spans="1:37" x14ac:dyDescent="0.25">
      <c r="A8" s="13">
        <v>2</v>
      </c>
      <c r="B8" s="121">
        <f>паспорт!S12</f>
        <v>38.26</v>
      </c>
      <c r="C8" s="120">
        <v>837.44929999999999</v>
      </c>
      <c r="D8" s="121">
        <v>2313.2881000000002</v>
      </c>
      <c r="E8" s="121">
        <v>8202.8682000000008</v>
      </c>
      <c r="F8" s="122">
        <v>7181.9931999999999</v>
      </c>
      <c r="G8" s="121">
        <v>1626.6110000000001</v>
      </c>
      <c r="H8" s="122">
        <v>1708856</v>
      </c>
      <c r="I8" s="121">
        <v>9401.8564000000006</v>
      </c>
      <c r="J8" s="121">
        <v>1589.5334</v>
      </c>
      <c r="K8" s="121">
        <v>297.23489999999998</v>
      </c>
      <c r="L8" s="121">
        <v>0</v>
      </c>
      <c r="M8" s="121">
        <v>333794.28129999997</v>
      </c>
      <c r="N8" s="121">
        <v>63800.160199999998</v>
      </c>
      <c r="O8" s="122">
        <v>534.58839999999998</v>
      </c>
      <c r="P8" s="121">
        <v>8554.3701000000001</v>
      </c>
      <c r="Q8" s="122">
        <v>4667.9872999999998</v>
      </c>
      <c r="R8" s="121">
        <v>725.25019999999995</v>
      </c>
      <c r="S8" s="121">
        <v>1585.5728999999999</v>
      </c>
      <c r="T8" s="121">
        <v>0</v>
      </c>
      <c r="U8" s="121">
        <v>7733.0288</v>
      </c>
      <c r="V8" s="121">
        <v>989.44759999999997</v>
      </c>
      <c r="W8" s="121">
        <v>5837.9170000000004</v>
      </c>
      <c r="X8" s="121">
        <v>180.2389</v>
      </c>
      <c r="Y8" s="121">
        <v>3629.8944999999999</v>
      </c>
      <c r="Z8" s="121">
        <v>1572.6754000000001</v>
      </c>
      <c r="AA8" s="121">
        <v>305.44330000000002</v>
      </c>
      <c r="AB8" s="121">
        <v>3492.0435000000002</v>
      </c>
      <c r="AC8" s="121">
        <v>7522.4722000000002</v>
      </c>
      <c r="AD8" s="121">
        <v>14044.374</v>
      </c>
      <c r="AE8" s="121">
        <v>296.31029999999998</v>
      </c>
      <c r="AF8" s="121">
        <v>2739.1770000000001</v>
      </c>
      <c r="AG8" s="121">
        <v>3027.8472000000002</v>
      </c>
      <c r="AH8" s="121">
        <v>49.720700000000001</v>
      </c>
      <c r="AI8" s="121">
        <v>1223.5410999999999</v>
      </c>
      <c r="AJ8" s="121">
        <v>1472.8291999999999</v>
      </c>
      <c r="AK8" s="119">
        <f t="shared" si="0"/>
        <v>2208086.0056000007</v>
      </c>
    </row>
    <row r="9" spans="1:37" x14ac:dyDescent="0.25">
      <c r="A9" s="13">
        <v>3</v>
      </c>
      <c r="B9" s="121">
        <f>паспорт!S13</f>
        <v>38.25</v>
      </c>
      <c r="C9" s="120">
        <v>751.84439999999995</v>
      </c>
      <c r="D9" s="121">
        <v>2185.2002000000002</v>
      </c>
      <c r="E9" s="121">
        <v>9836.8866999999991</v>
      </c>
      <c r="F9" s="122">
        <v>6188.6108000000004</v>
      </c>
      <c r="G9" s="121">
        <v>1307.6783</v>
      </c>
      <c r="H9" s="122">
        <v>1711909.5</v>
      </c>
      <c r="I9" s="121">
        <v>10364.415000000001</v>
      </c>
      <c r="J9" s="121">
        <v>1293.7429</v>
      </c>
      <c r="K9" s="121">
        <v>263.56990000000002</v>
      </c>
      <c r="L9" s="121">
        <v>0</v>
      </c>
      <c r="M9" s="121">
        <v>327462.5625</v>
      </c>
      <c r="N9" s="121">
        <v>49574.226600000002</v>
      </c>
      <c r="O9" s="122">
        <v>404.0498</v>
      </c>
      <c r="P9" s="121">
        <v>6691.1714000000002</v>
      </c>
      <c r="Q9" s="122">
        <v>5031.0424999999996</v>
      </c>
      <c r="R9" s="121">
        <v>623.67460000000005</v>
      </c>
      <c r="S9" s="121">
        <v>1200.7452000000001</v>
      </c>
      <c r="T9" s="121">
        <v>0</v>
      </c>
      <c r="U9" s="121">
        <v>5931.1782000000003</v>
      </c>
      <c r="V9" s="121">
        <v>788.81209999999999</v>
      </c>
      <c r="W9" s="121">
        <v>4967.1904000000004</v>
      </c>
      <c r="X9" s="121">
        <v>143.8989</v>
      </c>
      <c r="Y9" s="121">
        <v>3283.6912000000002</v>
      </c>
      <c r="Z9" s="121">
        <v>1387.5579</v>
      </c>
      <c r="AA9" s="121">
        <v>325.45119999999997</v>
      </c>
      <c r="AB9" s="121">
        <v>3044.7887999999998</v>
      </c>
      <c r="AC9" s="121">
        <v>6467.4609</v>
      </c>
      <c r="AD9" s="121">
        <v>13256.2207</v>
      </c>
      <c r="AE9" s="121">
        <v>269.45179999999999</v>
      </c>
      <c r="AF9" s="121">
        <v>2233.2334000000001</v>
      </c>
      <c r="AG9" s="121">
        <v>2289.605</v>
      </c>
      <c r="AH9" s="121">
        <v>20.749300000000002</v>
      </c>
      <c r="AI9" s="121">
        <v>952.00459999999998</v>
      </c>
      <c r="AJ9" s="121">
        <v>2907.2118999999998</v>
      </c>
      <c r="AK9" s="119">
        <f t="shared" si="0"/>
        <v>2183357.4270999995</v>
      </c>
    </row>
    <row r="10" spans="1:37" x14ac:dyDescent="0.25">
      <c r="A10" s="13">
        <v>4</v>
      </c>
      <c r="B10" s="121">
        <f>паспорт!S14</f>
        <v>38.22</v>
      </c>
      <c r="C10" s="120">
        <v>776.5018</v>
      </c>
      <c r="D10" s="121">
        <v>2230.5360999999998</v>
      </c>
      <c r="E10" s="121">
        <v>6374.8433000000005</v>
      </c>
      <c r="F10" s="122">
        <v>5868.8495999999996</v>
      </c>
      <c r="G10" s="121">
        <v>1316.6665</v>
      </c>
      <c r="H10" s="122">
        <v>1710362.875</v>
      </c>
      <c r="I10" s="121">
        <v>10189.9424</v>
      </c>
      <c r="J10" s="121">
        <v>1257.3975</v>
      </c>
      <c r="K10" s="121">
        <v>237.7276</v>
      </c>
      <c r="L10" s="121">
        <v>0</v>
      </c>
      <c r="M10" s="121">
        <v>321045.84379999997</v>
      </c>
      <c r="N10" s="121">
        <v>50042.218800000002</v>
      </c>
      <c r="O10" s="122">
        <v>418.76060000000001</v>
      </c>
      <c r="P10" s="121">
        <v>7535.7349000000004</v>
      </c>
      <c r="Q10" s="122">
        <v>4343.9818999999998</v>
      </c>
      <c r="R10" s="121">
        <v>619.07320000000004</v>
      </c>
      <c r="S10" s="121">
        <v>1250.2936</v>
      </c>
      <c r="T10" s="121">
        <v>0</v>
      </c>
      <c r="U10" s="121">
        <v>5972.1356999999998</v>
      </c>
      <c r="V10" s="121">
        <v>894.70870000000002</v>
      </c>
      <c r="W10" s="121">
        <v>4791.3910999999998</v>
      </c>
      <c r="X10" s="121">
        <v>147.3486</v>
      </c>
      <c r="Y10" s="121">
        <v>2122.2570999999998</v>
      </c>
      <c r="Z10" s="121">
        <v>1389.1880000000001</v>
      </c>
      <c r="AA10" s="121">
        <v>386.89400000000001</v>
      </c>
      <c r="AB10" s="121">
        <v>2871.5227</v>
      </c>
      <c r="AC10" s="121">
        <v>5939.5277999999998</v>
      </c>
      <c r="AD10" s="121">
        <v>10751.4746</v>
      </c>
      <c r="AE10" s="121">
        <v>284.3877</v>
      </c>
      <c r="AF10" s="121">
        <v>1913.3433</v>
      </c>
      <c r="AG10" s="121">
        <v>1660.3725999999999</v>
      </c>
      <c r="AH10" s="121">
        <v>25.6815</v>
      </c>
      <c r="AI10" s="121">
        <v>1022.0729</v>
      </c>
      <c r="AJ10" s="121">
        <v>2750.0864000000001</v>
      </c>
      <c r="AK10" s="119">
        <f t="shared" si="0"/>
        <v>2166793.6392999995</v>
      </c>
    </row>
    <row r="11" spans="1:37" x14ac:dyDescent="0.25">
      <c r="A11" s="13">
        <v>5</v>
      </c>
      <c r="B11" s="121">
        <f>паспорт!S15</f>
        <v>38.29</v>
      </c>
      <c r="C11" s="120">
        <v>753.2989</v>
      </c>
      <c r="D11" s="121">
        <v>2160.7152999999998</v>
      </c>
      <c r="E11" s="121">
        <v>8002.8071</v>
      </c>
      <c r="F11" s="122">
        <v>5537.9931999999999</v>
      </c>
      <c r="G11" s="121">
        <v>1350.1169</v>
      </c>
      <c r="H11" s="122">
        <v>1707989</v>
      </c>
      <c r="I11" s="121">
        <v>9335.8564000000006</v>
      </c>
      <c r="J11" s="121">
        <v>1217.5001999999999</v>
      </c>
      <c r="K11" s="121">
        <v>232.64779999999999</v>
      </c>
      <c r="L11" s="121">
        <v>0</v>
      </c>
      <c r="M11" s="121">
        <v>325845.9375</v>
      </c>
      <c r="N11" s="121">
        <v>53309.882799999999</v>
      </c>
      <c r="O11" s="122">
        <v>436.11169999999998</v>
      </c>
      <c r="P11" s="121">
        <v>6636.0005000000001</v>
      </c>
      <c r="Q11" s="122">
        <v>4217.8393999999998</v>
      </c>
      <c r="R11" s="121">
        <v>596.0806</v>
      </c>
      <c r="S11" s="121">
        <v>1311.2190000000001</v>
      </c>
      <c r="T11" s="121">
        <v>0</v>
      </c>
      <c r="U11" s="121">
        <v>6088.4071999999996</v>
      </c>
      <c r="V11" s="121">
        <v>859.8537</v>
      </c>
      <c r="W11" s="121">
        <v>4759.4204</v>
      </c>
      <c r="X11" s="121">
        <v>155.48320000000001</v>
      </c>
      <c r="Y11" s="121">
        <v>1720.5513000000001</v>
      </c>
      <c r="Z11" s="121">
        <v>1448</v>
      </c>
      <c r="AA11" s="121">
        <v>370.10700000000003</v>
      </c>
      <c r="AB11" s="121">
        <v>2859.6934000000001</v>
      </c>
      <c r="AC11" s="121">
        <v>6180.7114000000001</v>
      </c>
      <c r="AD11" s="121">
        <v>12746.7363</v>
      </c>
      <c r="AE11" s="121">
        <v>256.06569999999999</v>
      </c>
      <c r="AF11" s="121">
        <v>2004.5452</v>
      </c>
      <c r="AG11" s="121">
        <v>2260.4072000000001</v>
      </c>
      <c r="AH11" s="121">
        <v>25.233599999999999</v>
      </c>
      <c r="AI11" s="121">
        <v>1003.6384</v>
      </c>
      <c r="AJ11" s="121">
        <v>2839.2302</v>
      </c>
      <c r="AK11" s="119">
        <f t="shared" si="0"/>
        <v>2174511.0914999996</v>
      </c>
    </row>
    <row r="12" spans="1:37" x14ac:dyDescent="0.25">
      <c r="A12" s="13">
        <v>6</v>
      </c>
      <c r="B12" s="121">
        <f>паспорт!S16</f>
        <v>38.31</v>
      </c>
      <c r="C12" s="120">
        <v>773.42989999999998</v>
      </c>
      <c r="D12" s="121">
        <v>2293.9402</v>
      </c>
      <c r="E12" s="121">
        <v>6545.9130999999998</v>
      </c>
      <c r="F12" s="122">
        <v>5771.2905000000001</v>
      </c>
      <c r="G12" s="121">
        <v>1326.3400999999999</v>
      </c>
      <c r="H12" s="122">
        <v>1700568.75</v>
      </c>
      <c r="I12" s="121">
        <v>8694.0938000000006</v>
      </c>
      <c r="J12" s="121">
        <v>1287.4801</v>
      </c>
      <c r="K12" s="121">
        <v>238.30199999999999</v>
      </c>
      <c r="L12" s="121">
        <v>0</v>
      </c>
      <c r="M12" s="121">
        <v>315888.0625</v>
      </c>
      <c r="N12" s="121">
        <v>49094.093800000002</v>
      </c>
      <c r="O12" s="122">
        <v>462.3972</v>
      </c>
      <c r="P12" s="121">
        <v>7443.2129000000004</v>
      </c>
      <c r="Q12" s="122">
        <v>4429.2505000000001</v>
      </c>
      <c r="R12" s="121">
        <v>654.17849999999999</v>
      </c>
      <c r="S12" s="121">
        <v>1389.8737000000001</v>
      </c>
      <c r="T12" s="121">
        <v>0</v>
      </c>
      <c r="U12" s="121">
        <v>7229.0796</v>
      </c>
      <c r="V12" s="121">
        <v>868.10860000000002</v>
      </c>
      <c r="W12" s="121">
        <v>4246.5834999999997</v>
      </c>
      <c r="X12" s="121">
        <v>146.73480000000001</v>
      </c>
      <c r="Y12" s="121">
        <v>1824.3363999999999</v>
      </c>
      <c r="Z12" s="121">
        <f>1203.8083+217</f>
        <v>1420.8082999999999</v>
      </c>
      <c r="AA12" s="121">
        <v>450.07279999999997</v>
      </c>
      <c r="AB12" s="121">
        <v>2957.9915000000001</v>
      </c>
      <c r="AC12" s="121">
        <v>6575.1162000000004</v>
      </c>
      <c r="AD12" s="121">
        <v>12777.372100000001</v>
      </c>
      <c r="AE12" s="121">
        <v>280.43169999999998</v>
      </c>
      <c r="AF12" s="121">
        <v>2102.4485</v>
      </c>
      <c r="AG12" s="121">
        <v>2187.2305000000001</v>
      </c>
      <c r="AH12" s="121">
        <v>29.6569</v>
      </c>
      <c r="AI12" s="121">
        <v>1034.7918999999999</v>
      </c>
      <c r="AJ12" s="121">
        <v>2029.0436999999999</v>
      </c>
      <c r="AK12" s="119">
        <f t="shared" si="0"/>
        <v>2153020.4157999996</v>
      </c>
    </row>
    <row r="13" spans="1:37" x14ac:dyDescent="0.25">
      <c r="A13" s="13">
        <v>7</v>
      </c>
      <c r="B13" s="121">
        <f>паспорт!S17</f>
        <v>38.33</v>
      </c>
      <c r="C13" s="120">
        <v>784.74760000000003</v>
      </c>
      <c r="D13" s="121">
        <v>2168.9756000000002</v>
      </c>
      <c r="E13" s="121">
        <v>4348.4785000000002</v>
      </c>
      <c r="F13" s="122">
        <v>5627.1571999999996</v>
      </c>
      <c r="G13" s="121">
        <v>1320.5450000000001</v>
      </c>
      <c r="H13" s="122">
        <v>1704354.125</v>
      </c>
      <c r="I13" s="121">
        <v>9009.9873000000007</v>
      </c>
      <c r="J13" s="121">
        <v>1271.3780999999999</v>
      </c>
      <c r="K13" s="121">
        <v>246.63650000000001</v>
      </c>
      <c r="L13" s="121">
        <v>0</v>
      </c>
      <c r="M13" s="121">
        <v>304968.78129999997</v>
      </c>
      <c r="N13" s="121">
        <v>50621.957000000002</v>
      </c>
      <c r="O13" s="122">
        <v>413.07420000000002</v>
      </c>
      <c r="P13" s="121">
        <v>7071.9624000000003</v>
      </c>
      <c r="Q13" s="122">
        <v>3816.489</v>
      </c>
      <c r="R13" s="121">
        <v>612.78309999999999</v>
      </c>
      <c r="S13" s="121">
        <v>1431.0435</v>
      </c>
      <c r="T13" s="121">
        <v>0</v>
      </c>
      <c r="U13" s="121">
        <v>7239.8905999999997</v>
      </c>
      <c r="V13" s="121">
        <v>833.0181</v>
      </c>
      <c r="W13" s="121">
        <v>4532.5801000000001</v>
      </c>
      <c r="X13" s="121">
        <v>144.2783</v>
      </c>
      <c r="Y13" s="121">
        <v>1716.6850999999999</v>
      </c>
      <c r="Z13" s="121">
        <v>1365.308</v>
      </c>
      <c r="AA13" s="121">
        <v>410.03030000000001</v>
      </c>
      <c r="AB13" s="121">
        <v>2939.3804</v>
      </c>
      <c r="AC13" s="121">
        <v>6421.3940000000002</v>
      </c>
      <c r="AD13" s="121">
        <v>12455.426799999999</v>
      </c>
      <c r="AE13" s="121">
        <v>271.79939999999999</v>
      </c>
      <c r="AF13" s="121">
        <v>2037.4806000000001</v>
      </c>
      <c r="AG13" s="121">
        <v>2132.6675</v>
      </c>
      <c r="AH13" s="121">
        <v>65.712199999999996</v>
      </c>
      <c r="AI13" s="121">
        <v>1016.9229</v>
      </c>
      <c r="AJ13" s="121">
        <v>821.13720000000001</v>
      </c>
      <c r="AK13" s="119">
        <f t="shared" si="0"/>
        <v>2142471.8328</v>
      </c>
    </row>
    <row r="14" spans="1:37" x14ac:dyDescent="0.25">
      <c r="A14" s="13">
        <v>8</v>
      </c>
      <c r="B14" s="121">
        <f>паспорт!S18</f>
        <v>38.31</v>
      </c>
      <c r="C14" s="120">
        <v>848.73580000000004</v>
      </c>
      <c r="D14" s="121">
        <v>2244.4904999999999</v>
      </c>
      <c r="E14" s="121">
        <v>4902.4321</v>
      </c>
      <c r="F14" s="122">
        <v>5748.7231000000002</v>
      </c>
      <c r="G14" s="121">
        <v>1371.0800999999999</v>
      </c>
      <c r="H14" s="122">
        <v>1708248.25</v>
      </c>
      <c r="I14" s="121">
        <v>11026.772499999999</v>
      </c>
      <c r="J14" s="121">
        <v>1265.3710000000001</v>
      </c>
      <c r="K14" s="121">
        <v>285.11930000000001</v>
      </c>
      <c r="L14" s="121">
        <v>0</v>
      </c>
      <c r="M14" s="121">
        <v>356980.78129999997</v>
      </c>
      <c r="N14" s="121">
        <v>59860.179700000001</v>
      </c>
      <c r="O14" s="122">
        <v>451.83460000000002</v>
      </c>
      <c r="P14" s="121">
        <v>6644.1782000000003</v>
      </c>
      <c r="Q14" s="122">
        <v>4371.3671999999997</v>
      </c>
      <c r="R14" s="121">
        <v>674.07209999999998</v>
      </c>
      <c r="S14" s="121">
        <v>1441.239</v>
      </c>
      <c r="T14" s="121">
        <v>0</v>
      </c>
      <c r="U14" s="121">
        <v>7238.8145000000004</v>
      </c>
      <c r="V14" s="121">
        <v>845.89440000000002</v>
      </c>
      <c r="W14" s="121">
        <v>5054.8734999999997</v>
      </c>
      <c r="X14" s="121">
        <v>183.5899</v>
      </c>
      <c r="Y14" s="121">
        <v>1894.3143</v>
      </c>
      <c r="Z14" s="121">
        <v>1469.3848</v>
      </c>
      <c r="AA14" s="121">
        <v>490.96260000000001</v>
      </c>
      <c r="AB14" s="121">
        <v>2928.7040999999999</v>
      </c>
      <c r="AC14" s="121">
        <v>6740.8978999999999</v>
      </c>
      <c r="AD14" s="121">
        <v>13373.0908</v>
      </c>
      <c r="AE14" s="121">
        <v>284.31729999999999</v>
      </c>
      <c r="AF14" s="121">
        <v>2127.1333</v>
      </c>
      <c r="AG14" s="121">
        <v>2300.5900999999999</v>
      </c>
      <c r="AH14" s="121">
        <v>12.5722</v>
      </c>
      <c r="AI14" s="121">
        <v>1083.4237000000001</v>
      </c>
      <c r="AJ14" s="121">
        <v>1601.2747999999999</v>
      </c>
      <c r="AK14" s="119">
        <f t="shared" si="0"/>
        <v>2213994.4647000013</v>
      </c>
    </row>
    <row r="15" spans="1:37" x14ac:dyDescent="0.25">
      <c r="A15" s="13">
        <v>9</v>
      </c>
      <c r="B15" s="121">
        <f>паспорт!S19</f>
        <v>38.31</v>
      </c>
      <c r="C15" s="120">
        <v>938.15269999999998</v>
      </c>
      <c r="D15" s="121">
        <v>2251.3148999999999</v>
      </c>
      <c r="E15" s="121">
        <v>4963.4291999999996</v>
      </c>
      <c r="F15" s="122">
        <v>6300.7124000000003</v>
      </c>
      <c r="G15" s="121">
        <v>1394.0052000000001</v>
      </c>
      <c r="H15" s="122">
        <v>1707485</v>
      </c>
      <c r="I15" s="121">
        <v>9658.7178000000004</v>
      </c>
      <c r="J15" s="121">
        <v>1412.2094</v>
      </c>
      <c r="K15" s="121">
        <v>244.33940000000001</v>
      </c>
      <c r="L15" s="121">
        <v>0</v>
      </c>
      <c r="M15" s="121">
        <v>383720.78129999997</v>
      </c>
      <c r="N15" s="121">
        <v>53694.496099999997</v>
      </c>
      <c r="O15" s="122">
        <v>417.71809999999999</v>
      </c>
      <c r="P15" s="121">
        <v>8535.0175999999992</v>
      </c>
      <c r="Q15" s="122">
        <v>4424.4829</v>
      </c>
      <c r="R15" s="121">
        <v>697.40250000000003</v>
      </c>
      <c r="S15" s="121">
        <v>1527.7312999999999</v>
      </c>
      <c r="T15" s="121">
        <v>0</v>
      </c>
      <c r="U15" s="121">
        <v>6903.8104999999996</v>
      </c>
      <c r="V15" s="121">
        <v>889.98979999999995</v>
      </c>
      <c r="W15" s="121">
        <v>5281.5204999999996</v>
      </c>
      <c r="X15" s="121">
        <v>158.17789999999999</v>
      </c>
      <c r="Y15" s="121">
        <v>1962.9526000000001</v>
      </c>
      <c r="Z15" s="121">
        <v>1553.7739999999999</v>
      </c>
      <c r="AA15" s="121">
        <v>546.50699999999995</v>
      </c>
      <c r="AB15" s="121">
        <v>3183.7829999999999</v>
      </c>
      <c r="AC15" s="121">
        <v>7649.3521000000001</v>
      </c>
      <c r="AD15" s="121">
        <v>13104.930700000001</v>
      </c>
      <c r="AE15" s="121">
        <v>283.02850000000001</v>
      </c>
      <c r="AF15" s="121">
        <v>2319.7559000000001</v>
      </c>
      <c r="AG15" s="121">
        <v>2349.2275</v>
      </c>
      <c r="AH15" s="121">
        <v>104.27119999999999</v>
      </c>
      <c r="AI15" s="121">
        <v>1160.8607</v>
      </c>
      <c r="AJ15" s="121">
        <v>1659.8448000000001</v>
      </c>
      <c r="AK15" s="119">
        <f t="shared" si="0"/>
        <v>2236777.2975000008</v>
      </c>
    </row>
    <row r="16" spans="1:37" x14ac:dyDescent="0.25">
      <c r="A16" s="13">
        <v>10</v>
      </c>
      <c r="B16" s="121">
        <f>паспорт!S20</f>
        <v>38.35</v>
      </c>
      <c r="C16" s="120">
        <v>973.06619999999998</v>
      </c>
      <c r="D16" s="121">
        <v>2294.9949000000001</v>
      </c>
      <c r="E16" s="121">
        <v>5992.9844000000003</v>
      </c>
      <c r="F16" s="122">
        <f>7181.5234-8</f>
        <v>7173.5234</v>
      </c>
      <c r="G16" s="121">
        <v>1658.6248000000001</v>
      </c>
      <c r="H16" s="122">
        <v>1703094.125</v>
      </c>
      <c r="I16" s="121">
        <v>10804.9863</v>
      </c>
      <c r="J16" s="121">
        <v>1639.3619000000001</v>
      </c>
      <c r="K16" s="121">
        <v>316.35669999999999</v>
      </c>
      <c r="L16" s="121">
        <v>0</v>
      </c>
      <c r="M16" s="121">
        <v>428098.875</v>
      </c>
      <c r="N16" s="121">
        <v>73353.085900000005</v>
      </c>
      <c r="O16" s="122">
        <v>503.27690000000001</v>
      </c>
      <c r="P16" s="121">
        <v>10465.9326</v>
      </c>
      <c r="Q16" s="122">
        <v>5192.9565000000002</v>
      </c>
      <c r="R16" s="121">
        <v>761.21889999999996</v>
      </c>
      <c r="S16" s="121">
        <v>1691.5371</v>
      </c>
      <c r="T16" s="121">
        <v>0</v>
      </c>
      <c r="U16" s="121">
        <v>6751.7030999999997</v>
      </c>
      <c r="V16" s="121">
        <v>1023.9471</v>
      </c>
      <c r="W16" s="121">
        <v>5965.4022999999997</v>
      </c>
      <c r="X16" s="121">
        <v>212.5094</v>
      </c>
      <c r="Y16" s="121">
        <v>2195.6356999999998</v>
      </c>
      <c r="Z16" s="121">
        <v>1704.0459000000001</v>
      </c>
      <c r="AA16" s="121">
        <v>557.72940000000006</v>
      </c>
      <c r="AB16" s="121">
        <v>3580.6840999999999</v>
      </c>
      <c r="AC16" s="121">
        <v>8675.2559000000001</v>
      </c>
      <c r="AD16" s="121">
        <v>14555.881799999999</v>
      </c>
      <c r="AE16" s="121">
        <v>293.4939</v>
      </c>
      <c r="AF16" s="121">
        <v>2559.8254000000002</v>
      </c>
      <c r="AG16" s="121">
        <v>2837.3665000000001</v>
      </c>
      <c r="AH16" s="121">
        <v>139.14840000000001</v>
      </c>
      <c r="AI16" s="121">
        <v>1252.0219</v>
      </c>
      <c r="AJ16" s="121">
        <v>2890.0740000000001</v>
      </c>
      <c r="AK16" s="119">
        <f t="shared" si="0"/>
        <v>2309209.6313</v>
      </c>
    </row>
    <row r="17" spans="1:37" x14ac:dyDescent="0.25">
      <c r="A17" s="13">
        <v>11</v>
      </c>
      <c r="B17" s="121">
        <f>паспорт!S21</f>
        <v>38.479999999999997</v>
      </c>
      <c r="C17" s="120">
        <v>1103.1841999999999</v>
      </c>
      <c r="D17" s="121">
        <v>2427.2570999999998</v>
      </c>
      <c r="E17" s="121">
        <v>7114.6532999999999</v>
      </c>
      <c r="F17" s="122">
        <v>7898.5487999999996</v>
      </c>
      <c r="G17" s="121">
        <v>1949.1465000000001</v>
      </c>
      <c r="H17" s="122">
        <v>1699078.875</v>
      </c>
      <c r="I17" s="121">
        <v>10763.7979</v>
      </c>
      <c r="J17" s="121">
        <v>1706.3049000000001</v>
      </c>
      <c r="K17" s="121">
        <v>341.02809999999999</v>
      </c>
      <c r="L17" s="121">
        <v>381257</v>
      </c>
      <c r="M17" s="121">
        <v>111176.05469999999</v>
      </c>
      <c r="N17" s="121">
        <v>25704.732400000001</v>
      </c>
      <c r="O17" s="122">
        <v>604.77409999999998</v>
      </c>
      <c r="P17" s="121">
        <v>10564.0537</v>
      </c>
      <c r="Q17" s="122">
        <v>6321.7163</v>
      </c>
      <c r="R17" s="121">
        <v>770.40989999999999</v>
      </c>
      <c r="S17" s="121">
        <v>1843.7152000000001</v>
      </c>
      <c r="T17" s="121">
        <v>0</v>
      </c>
      <c r="U17" s="121">
        <v>6974.4795000000004</v>
      </c>
      <c r="V17" s="121">
        <v>1196.8571999999999</v>
      </c>
      <c r="W17" s="121">
        <v>6578.9940999999999</v>
      </c>
      <c r="X17" s="121">
        <v>186.91929999999999</v>
      </c>
      <c r="Y17" s="121">
        <v>2171.2847000000002</v>
      </c>
      <c r="Z17" s="121">
        <v>1637.4924000000001</v>
      </c>
      <c r="AA17" s="121">
        <v>612.77869999999996</v>
      </c>
      <c r="AB17" s="121">
        <v>3797.0868999999998</v>
      </c>
      <c r="AC17" s="121">
        <v>9049.6190999999999</v>
      </c>
      <c r="AD17" s="121">
        <v>14711.2207</v>
      </c>
      <c r="AE17" s="121">
        <v>333.43299999999999</v>
      </c>
      <c r="AF17" s="121">
        <v>2640.9236000000001</v>
      </c>
      <c r="AG17" s="121">
        <v>3038.6867999999999</v>
      </c>
      <c r="AH17" s="121">
        <v>189.33510000000001</v>
      </c>
      <c r="AI17" s="121">
        <v>1345.0875000000001</v>
      </c>
      <c r="AJ17" s="121">
        <v>2735.8</v>
      </c>
      <c r="AK17" s="119">
        <f t="shared" si="0"/>
        <v>2327825.2506999993</v>
      </c>
    </row>
    <row r="18" spans="1:37" x14ac:dyDescent="0.25">
      <c r="A18" s="13">
        <v>12</v>
      </c>
      <c r="B18" s="121">
        <f>паспорт!S22</f>
        <v>38.65</v>
      </c>
      <c r="C18" s="120">
        <v>1072.4054000000001</v>
      </c>
      <c r="D18" s="121">
        <v>2480.6073999999999</v>
      </c>
      <c r="E18" s="121">
        <v>6838.7124000000003</v>
      </c>
      <c r="F18" s="122">
        <v>6934.2709999999997</v>
      </c>
      <c r="G18" s="121">
        <v>1784.9403</v>
      </c>
      <c r="H18" s="122">
        <v>1696519</v>
      </c>
      <c r="I18" s="121">
        <v>10960.051799999999</v>
      </c>
      <c r="J18" s="121">
        <v>1835.2408</v>
      </c>
      <c r="K18" s="121">
        <v>391.85419999999999</v>
      </c>
      <c r="L18" s="121">
        <v>529834.5625</v>
      </c>
      <c r="M18" s="121">
        <v>0</v>
      </c>
      <c r="N18" s="121">
        <v>0</v>
      </c>
      <c r="O18" s="122">
        <v>539.23199999999997</v>
      </c>
      <c r="P18" s="121">
        <v>10657.487300000001</v>
      </c>
      <c r="Q18" s="122">
        <v>5734.2079999999996</v>
      </c>
      <c r="R18" s="121">
        <v>802.976</v>
      </c>
      <c r="S18" s="121">
        <v>1782.2195999999999</v>
      </c>
      <c r="T18" s="121">
        <v>0</v>
      </c>
      <c r="U18" s="121">
        <v>7390.8945000000003</v>
      </c>
      <c r="V18" s="121">
        <v>1157.0907</v>
      </c>
      <c r="W18" s="121">
        <v>6891.3247000000001</v>
      </c>
      <c r="X18" s="121">
        <v>182.02070000000001</v>
      </c>
      <c r="Y18" s="121">
        <v>2163.6406000000002</v>
      </c>
      <c r="Z18" s="121">
        <v>1604.7637</v>
      </c>
      <c r="AA18" s="121">
        <v>653.21730000000002</v>
      </c>
      <c r="AB18" s="121">
        <v>3860.9924000000001</v>
      </c>
      <c r="AC18" s="121">
        <v>9193.2451000000001</v>
      </c>
      <c r="AD18" s="121">
        <v>14598.2842</v>
      </c>
      <c r="AE18" s="121">
        <v>337.96089999999998</v>
      </c>
      <c r="AF18" s="121">
        <v>2606.9836</v>
      </c>
      <c r="AG18" s="121">
        <v>2941.4810000000002</v>
      </c>
      <c r="AH18" s="121">
        <v>214.958</v>
      </c>
      <c r="AI18" s="121">
        <v>1289.1359</v>
      </c>
      <c r="AJ18" s="121">
        <v>2664.2438999999999</v>
      </c>
      <c r="AK18" s="119">
        <f t="shared" si="0"/>
        <v>2335918.0059000007</v>
      </c>
    </row>
    <row r="19" spans="1:37" x14ac:dyDescent="0.25">
      <c r="A19" s="13">
        <v>13</v>
      </c>
      <c r="B19" s="121">
        <f>паспорт!S23</f>
        <v>38.630000000000003</v>
      </c>
      <c r="C19" s="120">
        <v>1031.9014999999999</v>
      </c>
      <c r="D19" s="121">
        <v>2347.4032999999999</v>
      </c>
      <c r="E19" s="121">
        <v>6076.3397999999997</v>
      </c>
      <c r="F19" s="122">
        <v>7159.2012000000004</v>
      </c>
      <c r="G19" s="121">
        <v>1608.6116999999999</v>
      </c>
      <c r="H19" s="122">
        <v>1706384.125</v>
      </c>
      <c r="I19" s="121">
        <v>9377.9442999999992</v>
      </c>
      <c r="J19" s="121">
        <v>1730.3196</v>
      </c>
      <c r="K19" s="121">
        <v>370.75979999999998</v>
      </c>
      <c r="L19" s="121">
        <v>489200.8125</v>
      </c>
      <c r="M19" s="121">
        <v>0</v>
      </c>
      <c r="N19" s="121">
        <v>0</v>
      </c>
      <c r="O19" s="122">
        <v>536.09630000000004</v>
      </c>
      <c r="P19" s="121">
        <v>9124.0879000000004</v>
      </c>
      <c r="Q19" s="122">
        <v>5312.8076000000001</v>
      </c>
      <c r="R19" s="121">
        <v>702.85440000000006</v>
      </c>
      <c r="S19" s="121">
        <v>1673.7674999999999</v>
      </c>
      <c r="T19" s="121">
        <v>0</v>
      </c>
      <c r="U19" s="121">
        <v>6972.5474000000004</v>
      </c>
      <c r="V19" s="121">
        <v>1084.7029</v>
      </c>
      <c r="W19" s="121">
        <v>5729.4458000000004</v>
      </c>
      <c r="X19" s="121">
        <v>171.30080000000001</v>
      </c>
      <c r="Y19" s="121">
        <v>2098.0518000000002</v>
      </c>
      <c r="Z19" s="121">
        <v>1496.1528000000001</v>
      </c>
      <c r="AA19" s="121">
        <v>582.85820000000001</v>
      </c>
      <c r="AB19" s="121">
        <v>3457.4976000000001</v>
      </c>
      <c r="AC19" s="121">
        <v>8208.8310999999994</v>
      </c>
      <c r="AD19" s="121">
        <v>13325.106400000001</v>
      </c>
      <c r="AE19" s="121">
        <v>282.30029999999999</v>
      </c>
      <c r="AF19" s="121">
        <v>2354.6815999999999</v>
      </c>
      <c r="AG19" s="121">
        <v>2704.5879</v>
      </c>
      <c r="AH19" s="121">
        <v>163.66560000000001</v>
      </c>
      <c r="AI19" s="121">
        <v>1158.6057000000001</v>
      </c>
      <c r="AJ19" s="121">
        <v>2346.0727999999999</v>
      </c>
      <c r="AK19" s="119">
        <f t="shared" si="0"/>
        <v>2294773.4410999999</v>
      </c>
    </row>
    <row r="20" spans="1:37" x14ac:dyDescent="0.25">
      <c r="A20" s="13">
        <v>14</v>
      </c>
      <c r="B20" s="121">
        <f>паспорт!S24</f>
        <v>38.67</v>
      </c>
      <c r="C20" s="120">
        <v>1387.6115</v>
      </c>
      <c r="D20" s="121">
        <v>2856.29</v>
      </c>
      <c r="E20" s="121">
        <v>8412.1543000000001</v>
      </c>
      <c r="F20" s="122">
        <v>9013.0653999999995</v>
      </c>
      <c r="G20" s="121">
        <v>2254.2964000000002</v>
      </c>
      <c r="H20" s="122">
        <v>1710191.75</v>
      </c>
      <c r="I20" s="121">
        <v>11097.6914</v>
      </c>
      <c r="J20" s="121">
        <v>2176.7667999999999</v>
      </c>
      <c r="K20" s="121">
        <v>404.14</v>
      </c>
      <c r="L20" s="121">
        <v>578703.6875</v>
      </c>
      <c r="M20" s="121">
        <v>0</v>
      </c>
      <c r="N20" s="121">
        <v>0</v>
      </c>
      <c r="O20" s="122">
        <v>701.30650000000003</v>
      </c>
      <c r="P20" s="121">
        <v>14061.8838</v>
      </c>
      <c r="Q20" s="122">
        <v>6588.4844000000003</v>
      </c>
      <c r="R20" s="121">
        <v>934.92200000000003</v>
      </c>
      <c r="S20" s="121">
        <v>2255.0232000000001</v>
      </c>
      <c r="T20" s="121">
        <v>0</v>
      </c>
      <c r="U20" s="121">
        <v>8447.9208999999992</v>
      </c>
      <c r="V20" s="121">
        <v>1329.8615</v>
      </c>
      <c r="W20" s="121">
        <v>8765.2139000000006</v>
      </c>
      <c r="X20" s="121">
        <v>216.93860000000001</v>
      </c>
      <c r="Y20" s="121">
        <v>2601.6597000000002</v>
      </c>
      <c r="Z20" s="121">
        <v>1763.0244</v>
      </c>
      <c r="AA20" s="121">
        <v>870.13049999999998</v>
      </c>
      <c r="AB20" s="121">
        <v>4760.7938999999997</v>
      </c>
      <c r="AC20" s="121">
        <v>11970.6533</v>
      </c>
      <c r="AD20" s="121">
        <v>15346.1787</v>
      </c>
      <c r="AE20" s="121">
        <v>339.07979999999998</v>
      </c>
      <c r="AF20" s="121">
        <v>3280.9944</v>
      </c>
      <c r="AG20" s="121">
        <v>3588.4364999999998</v>
      </c>
      <c r="AH20" s="121">
        <v>125.8903</v>
      </c>
      <c r="AI20" s="121">
        <v>1569.2284999999999</v>
      </c>
      <c r="AJ20" s="121">
        <v>1126.9661000000001</v>
      </c>
      <c r="AK20" s="119">
        <f t="shared" si="0"/>
        <v>2417142.0441999999</v>
      </c>
    </row>
    <row r="21" spans="1:37" x14ac:dyDescent="0.25">
      <c r="A21" s="13">
        <v>15</v>
      </c>
      <c r="B21" s="121">
        <f>паспорт!S25</f>
        <v>38.56</v>
      </c>
      <c r="C21" s="120">
        <v>1005.6256</v>
      </c>
      <c r="D21" s="121">
        <v>2433.5666999999999</v>
      </c>
      <c r="E21" s="121">
        <v>5781.5160999999998</v>
      </c>
      <c r="F21" s="122">
        <v>6913.8739999999998</v>
      </c>
      <c r="G21" s="121">
        <v>1621.1670999999999</v>
      </c>
      <c r="H21" s="122">
        <v>1708998.5</v>
      </c>
      <c r="I21" s="121">
        <v>12148.0391</v>
      </c>
      <c r="J21" s="121">
        <v>1649.8670999999999</v>
      </c>
      <c r="K21" s="121">
        <v>339.20100000000002</v>
      </c>
      <c r="L21" s="121">
        <v>515794.34379999997</v>
      </c>
      <c r="M21" s="121">
        <v>0</v>
      </c>
      <c r="N21" s="121">
        <v>0</v>
      </c>
      <c r="O21" s="122">
        <v>466.42829999999998</v>
      </c>
      <c r="P21" s="121">
        <v>9452.0439000000006</v>
      </c>
      <c r="Q21" s="122">
        <v>5170.4413999999997</v>
      </c>
      <c r="R21" s="121">
        <v>715.78909999999996</v>
      </c>
      <c r="S21" s="121">
        <v>1676.5536</v>
      </c>
      <c r="T21" s="121">
        <v>0</v>
      </c>
      <c r="U21" s="121">
        <v>6483.8344999999999</v>
      </c>
      <c r="V21" s="121">
        <v>1120.2161000000001</v>
      </c>
      <c r="W21" s="121">
        <v>6014.6103999999996</v>
      </c>
      <c r="X21" s="121">
        <v>172.82050000000001</v>
      </c>
      <c r="Y21" s="121">
        <v>2006.8457000000001</v>
      </c>
      <c r="Z21" s="121">
        <v>1523.5684000000001</v>
      </c>
      <c r="AA21" s="121">
        <v>560.73879999999997</v>
      </c>
      <c r="AB21" s="121">
        <v>3521.2860999999998</v>
      </c>
      <c r="AC21" s="121">
        <v>8564.9130999999998</v>
      </c>
      <c r="AD21" s="121">
        <v>12509.852500000001</v>
      </c>
      <c r="AE21" s="121">
        <v>287.1891</v>
      </c>
      <c r="AF21" s="121">
        <v>2422.4177</v>
      </c>
      <c r="AG21" s="121">
        <v>2664.509</v>
      </c>
      <c r="AH21" s="121">
        <v>235.38059999999999</v>
      </c>
      <c r="AI21" s="121">
        <v>1233.8362</v>
      </c>
      <c r="AJ21" s="121">
        <v>3221.2678000000001</v>
      </c>
      <c r="AK21" s="119">
        <f t="shared" si="0"/>
        <v>2326710.2432999997</v>
      </c>
    </row>
    <row r="22" spans="1:37" x14ac:dyDescent="0.25">
      <c r="A22" s="14">
        <v>16</v>
      </c>
      <c r="B22" s="121">
        <f>паспорт!S26</f>
        <v>38.36</v>
      </c>
      <c r="C22" s="120">
        <v>825.92759999999998</v>
      </c>
      <c r="D22" s="121">
        <v>2265.7399999999998</v>
      </c>
      <c r="E22" s="121">
        <v>5048.6450000000004</v>
      </c>
      <c r="F22" s="122">
        <v>5674.2510000000002</v>
      </c>
      <c r="G22" s="121">
        <v>1481.1778999999999</v>
      </c>
      <c r="H22" s="122">
        <v>1715673.125</v>
      </c>
      <c r="I22" s="121">
        <v>10211.104499999999</v>
      </c>
      <c r="J22" s="121">
        <v>1345.7834</v>
      </c>
      <c r="K22" s="121">
        <v>286.2072</v>
      </c>
      <c r="L22" s="121">
        <v>466722.8125</v>
      </c>
      <c r="M22" s="121">
        <v>0</v>
      </c>
      <c r="N22" s="121">
        <v>0</v>
      </c>
      <c r="O22" s="122">
        <v>404.71890000000002</v>
      </c>
      <c r="P22" s="121">
        <v>7893.6117999999997</v>
      </c>
      <c r="Q22" s="122">
        <v>4558.1796999999997</v>
      </c>
      <c r="R22" s="121">
        <v>651.25760000000002</v>
      </c>
      <c r="S22" s="121">
        <v>1428.0420999999999</v>
      </c>
      <c r="T22" s="121">
        <v>0</v>
      </c>
      <c r="U22" s="121">
        <v>5793.23</v>
      </c>
      <c r="V22" s="121">
        <v>947.0154</v>
      </c>
      <c r="W22" s="121">
        <v>5721.1133</v>
      </c>
      <c r="X22" s="121">
        <v>153.69560000000001</v>
      </c>
      <c r="Y22" s="121">
        <v>1898.4673</v>
      </c>
      <c r="Z22" s="121">
        <v>1450.6322</v>
      </c>
      <c r="AA22" s="121">
        <v>421.33969999999999</v>
      </c>
      <c r="AB22" s="121">
        <v>3003.4897000000001</v>
      </c>
      <c r="AC22" s="121">
        <v>7102.5731999999998</v>
      </c>
      <c r="AD22" s="121">
        <v>6832.7075000000004</v>
      </c>
      <c r="AE22" s="121">
        <v>271.12</v>
      </c>
      <c r="AF22" s="121">
        <v>2026.2677000000001</v>
      </c>
      <c r="AG22" s="121">
        <v>2324.6116000000002</v>
      </c>
      <c r="AH22" s="121">
        <v>116.2158</v>
      </c>
      <c r="AI22" s="121">
        <v>1037.8678</v>
      </c>
      <c r="AJ22" s="121">
        <v>2797.1399000000001</v>
      </c>
      <c r="AK22" s="119">
        <f t="shared" si="0"/>
        <v>2266368.0709000006</v>
      </c>
    </row>
    <row r="23" spans="1:37" x14ac:dyDescent="0.25">
      <c r="A23" s="14">
        <v>17</v>
      </c>
      <c r="B23" s="121">
        <f>паспорт!S27</f>
        <v>38.53</v>
      </c>
      <c r="C23" s="120">
        <v>844.43020000000001</v>
      </c>
      <c r="D23" s="121">
        <v>2156.0349000000001</v>
      </c>
      <c r="E23" s="121">
        <v>5633.4551000000001</v>
      </c>
      <c r="F23" s="122">
        <v>5501.0127000000002</v>
      </c>
      <c r="G23" s="121">
        <v>1456.9503</v>
      </c>
      <c r="H23" s="122">
        <v>1707718.5</v>
      </c>
      <c r="I23" s="121">
        <v>9576.9501999999993</v>
      </c>
      <c r="J23" s="121">
        <v>1318.9294</v>
      </c>
      <c r="K23" s="121">
        <v>264.02589999999998</v>
      </c>
      <c r="L23" s="121">
        <v>471356.84379999997</v>
      </c>
      <c r="M23" s="121">
        <v>0</v>
      </c>
      <c r="N23" s="121">
        <v>0</v>
      </c>
      <c r="O23" s="122">
        <v>401.10039999999998</v>
      </c>
      <c r="P23" s="121">
        <v>7675.6279000000004</v>
      </c>
      <c r="Q23" s="122">
        <v>4525.2084999999997</v>
      </c>
      <c r="R23" s="121">
        <v>652.95920000000001</v>
      </c>
      <c r="S23" s="121">
        <v>1480.3668</v>
      </c>
      <c r="T23" s="121">
        <v>0</v>
      </c>
      <c r="U23" s="121">
        <v>5800.73</v>
      </c>
      <c r="V23" s="121">
        <v>917.02459999999996</v>
      </c>
      <c r="W23" s="121">
        <v>5196.6260000000002</v>
      </c>
      <c r="X23" s="121">
        <v>160.57509999999999</v>
      </c>
      <c r="Y23" s="121">
        <v>1894.9056</v>
      </c>
      <c r="Z23" s="121">
        <v>1508.88</v>
      </c>
      <c r="AA23" s="121">
        <v>429.55540000000002</v>
      </c>
      <c r="AB23" s="121">
        <v>3037.9416999999999</v>
      </c>
      <c r="AC23" s="121">
        <v>6794.7816999999995</v>
      </c>
      <c r="AD23" s="121">
        <v>8377.6982000000007</v>
      </c>
      <c r="AE23" s="121">
        <v>283.88630000000001</v>
      </c>
      <c r="AF23" s="121">
        <v>2138.0657000000001</v>
      </c>
      <c r="AG23" s="121">
        <v>2317.9202</v>
      </c>
      <c r="AH23" s="121">
        <v>82.941800000000001</v>
      </c>
      <c r="AI23" s="121">
        <v>1054.3230000000001</v>
      </c>
      <c r="AJ23" s="121">
        <v>3254.1365000000001</v>
      </c>
      <c r="AK23" s="119">
        <f t="shared" si="0"/>
        <v>2263812.3871000009</v>
      </c>
    </row>
    <row r="24" spans="1:37" x14ac:dyDescent="0.25">
      <c r="A24" s="14">
        <v>18</v>
      </c>
      <c r="B24" s="121">
        <f>паспорт!S28</f>
        <v>38.64</v>
      </c>
      <c r="C24" s="120">
        <v>793.89319999999998</v>
      </c>
      <c r="D24" s="121">
        <v>2266.2021</v>
      </c>
      <c r="E24" s="121">
        <v>5217.5282999999999</v>
      </c>
      <c r="F24" s="122">
        <v>6717.5907999999999</v>
      </c>
      <c r="G24" s="121">
        <v>1507.7401</v>
      </c>
      <c r="H24" s="122">
        <v>1705140.625</v>
      </c>
      <c r="I24" s="121">
        <v>9632.0097999999998</v>
      </c>
      <c r="J24" s="121">
        <v>1330.2563</v>
      </c>
      <c r="K24" s="121">
        <v>277.66930000000002</v>
      </c>
      <c r="L24" s="121">
        <v>457545.75</v>
      </c>
      <c r="M24" s="121">
        <v>0</v>
      </c>
      <c r="N24" s="121">
        <v>0</v>
      </c>
      <c r="O24" s="122">
        <v>448.0804</v>
      </c>
      <c r="P24" s="121">
        <v>7435.9408999999996</v>
      </c>
      <c r="Q24" s="122">
        <v>4302.7051000000001</v>
      </c>
      <c r="R24" s="121">
        <v>630.71460000000002</v>
      </c>
      <c r="S24" s="121">
        <v>1419.7262000000001</v>
      </c>
      <c r="T24" s="121">
        <v>0</v>
      </c>
      <c r="U24" s="121">
        <v>5795.8477000000003</v>
      </c>
      <c r="V24" s="121">
        <v>915.78070000000002</v>
      </c>
      <c r="W24" s="121">
        <v>4809.3486000000003</v>
      </c>
      <c r="X24" s="121">
        <v>159.3749</v>
      </c>
      <c r="Y24" s="121">
        <v>1892.4595999999999</v>
      </c>
      <c r="Z24" s="121">
        <v>1497.0649000000001</v>
      </c>
      <c r="AA24" s="121">
        <v>419.74759999999998</v>
      </c>
      <c r="AB24" s="121">
        <v>2868.7080000000001</v>
      </c>
      <c r="AC24" s="121">
        <v>6766.6313</v>
      </c>
      <c r="AD24" s="121">
        <v>9373.0010000000002</v>
      </c>
      <c r="AE24" s="121">
        <v>263.83890000000002</v>
      </c>
      <c r="AF24" s="121">
        <v>2133.2781</v>
      </c>
      <c r="AG24" s="121">
        <v>2335.1601999999998</v>
      </c>
      <c r="AH24" s="121">
        <v>163.6746</v>
      </c>
      <c r="AI24" s="121">
        <v>1034.5969</v>
      </c>
      <c r="AJ24" s="121">
        <v>2956.5810999999999</v>
      </c>
      <c r="AK24" s="119">
        <f t="shared" si="0"/>
        <v>2248051.5261999997</v>
      </c>
    </row>
    <row r="25" spans="1:37" x14ac:dyDescent="0.25">
      <c r="A25" s="14">
        <v>19</v>
      </c>
      <c r="B25" s="121">
        <f>паспорт!S29</f>
        <v>38.6</v>
      </c>
      <c r="C25" s="120">
        <v>804.68629999999996</v>
      </c>
      <c r="D25" s="121">
        <v>2263.4573</v>
      </c>
      <c r="E25" s="121">
        <v>5199.5752000000002</v>
      </c>
      <c r="F25" s="122">
        <v>6083.5708000000004</v>
      </c>
      <c r="G25" s="121">
        <v>1490.6990000000001</v>
      </c>
      <c r="H25" s="123">
        <v>1703054.875</v>
      </c>
      <c r="I25" s="121">
        <v>9626.2196999999996</v>
      </c>
      <c r="J25" s="121">
        <v>1327.9674</v>
      </c>
      <c r="K25" s="121">
        <v>295.01749999999998</v>
      </c>
      <c r="L25" s="121">
        <v>422012.96879999997</v>
      </c>
      <c r="M25" s="121">
        <v>0</v>
      </c>
      <c r="N25" s="121">
        <v>0</v>
      </c>
      <c r="O25" s="122">
        <v>396.35719999999998</v>
      </c>
      <c r="P25" s="121">
        <v>6526.3486000000003</v>
      </c>
      <c r="Q25" s="122">
        <v>4310.1279000000004</v>
      </c>
      <c r="R25" s="121">
        <v>626.71349999999995</v>
      </c>
      <c r="S25" s="121">
        <v>1365.4568999999999</v>
      </c>
      <c r="T25" s="121">
        <v>0</v>
      </c>
      <c r="U25" s="121">
        <v>6073.0614999999998</v>
      </c>
      <c r="V25" s="121">
        <v>895.53549999999996</v>
      </c>
      <c r="W25" s="121">
        <v>5106.6274000000003</v>
      </c>
      <c r="X25" s="121">
        <v>165.6317</v>
      </c>
      <c r="Y25" s="121">
        <v>1830.8658</v>
      </c>
      <c r="Z25" s="121">
        <v>1469.7112999999999</v>
      </c>
      <c r="AA25" s="121">
        <v>423.03199999999998</v>
      </c>
      <c r="AB25" s="121">
        <v>2780.1577000000002</v>
      </c>
      <c r="AC25" s="121">
        <v>6484.4228999999996</v>
      </c>
      <c r="AD25" s="121">
        <v>12313.699199999999</v>
      </c>
      <c r="AE25" s="121">
        <v>264.1551</v>
      </c>
      <c r="AF25" s="121">
        <v>2110.9902000000002</v>
      </c>
      <c r="AG25" s="121">
        <v>2227.4904999999999</v>
      </c>
      <c r="AH25" s="121">
        <v>177.82749999999999</v>
      </c>
      <c r="AI25" s="121">
        <v>1006.1477</v>
      </c>
      <c r="AJ25" s="121">
        <v>3238.2357999999999</v>
      </c>
      <c r="AK25" s="119">
        <f t="shared" si="0"/>
        <v>2211951.6329000005</v>
      </c>
    </row>
    <row r="26" spans="1:37" x14ac:dyDescent="0.25">
      <c r="A26" s="14">
        <v>20</v>
      </c>
      <c r="B26" s="121">
        <f>паспорт!S30</f>
        <v>38.57</v>
      </c>
      <c r="C26" s="120">
        <v>970.35680000000002</v>
      </c>
      <c r="D26" s="121">
        <v>2333.5117</v>
      </c>
      <c r="E26" s="121">
        <v>7289.4354999999996</v>
      </c>
      <c r="F26" s="122">
        <v>6491.5981000000002</v>
      </c>
      <c r="G26" s="121">
        <v>1511.5889</v>
      </c>
      <c r="H26" s="123">
        <v>1709887.75</v>
      </c>
      <c r="I26" s="121">
        <v>9570.2577999999994</v>
      </c>
      <c r="J26" s="121">
        <v>1378.7715000000001</v>
      </c>
      <c r="K26" s="121">
        <v>290.7448</v>
      </c>
      <c r="L26" s="121">
        <v>428887.375</v>
      </c>
      <c r="M26" s="121">
        <v>0</v>
      </c>
      <c r="N26" s="121">
        <v>0</v>
      </c>
      <c r="O26" s="122">
        <v>479.62819999999999</v>
      </c>
      <c r="P26" s="121">
        <v>8213.3173999999999</v>
      </c>
      <c r="Q26" s="122">
        <v>4548.8325000000004</v>
      </c>
      <c r="R26" s="121">
        <v>701.05489999999998</v>
      </c>
      <c r="S26" s="121">
        <v>1509.4915000000001</v>
      </c>
      <c r="T26" s="121">
        <v>0</v>
      </c>
      <c r="U26" s="121">
        <v>6998.2754000000004</v>
      </c>
      <c r="V26" s="121">
        <v>991.28300000000002</v>
      </c>
      <c r="W26" s="121">
        <v>5116.5972000000002</v>
      </c>
      <c r="X26" s="121">
        <v>175.00110000000001</v>
      </c>
      <c r="Y26" s="121">
        <v>1984.0659000000001</v>
      </c>
      <c r="Z26" s="121">
        <v>1540.5727999999999</v>
      </c>
      <c r="AA26" s="121">
        <v>478.55410000000001</v>
      </c>
      <c r="AB26" s="121">
        <v>3160.4582999999998</v>
      </c>
      <c r="AC26" s="121">
        <v>7829.2388000000001</v>
      </c>
      <c r="AD26" s="121">
        <v>12696.0146</v>
      </c>
      <c r="AE26" s="121">
        <v>296.86860000000001</v>
      </c>
      <c r="AF26" s="121">
        <v>2362.6995000000002</v>
      </c>
      <c r="AG26" s="121">
        <v>2408.2858999999999</v>
      </c>
      <c r="AH26" s="121">
        <v>26.6403</v>
      </c>
      <c r="AI26" s="121">
        <v>1110.23</v>
      </c>
      <c r="AJ26" s="121">
        <v>3179.3344999999999</v>
      </c>
      <c r="AK26" s="119">
        <f t="shared" si="0"/>
        <v>2234417.8346000002</v>
      </c>
    </row>
    <row r="27" spans="1:37" x14ac:dyDescent="0.25">
      <c r="A27" s="14">
        <v>21</v>
      </c>
      <c r="B27" s="121">
        <f>паспорт!S31</f>
        <v>38.56</v>
      </c>
      <c r="C27" s="120">
        <v>886.81949999999995</v>
      </c>
      <c r="D27" s="121">
        <v>2445.7512000000002</v>
      </c>
      <c r="E27" s="121">
        <v>6435.8301000000001</v>
      </c>
      <c r="F27" s="122">
        <v>6542.4272000000001</v>
      </c>
      <c r="G27" s="121">
        <v>1609.1021000000001</v>
      </c>
      <c r="H27" s="123">
        <v>1705101.625</v>
      </c>
      <c r="I27" s="121">
        <v>10165.8447</v>
      </c>
      <c r="J27" s="121">
        <v>1491.0596</v>
      </c>
      <c r="K27" s="121">
        <v>307.54309999999998</v>
      </c>
      <c r="L27" s="121">
        <v>427297.34379999997</v>
      </c>
      <c r="M27" s="121">
        <v>0</v>
      </c>
      <c r="N27" s="121">
        <v>0</v>
      </c>
      <c r="O27" s="122">
        <v>454.024</v>
      </c>
      <c r="P27" s="121">
        <v>8069.8491000000004</v>
      </c>
      <c r="Q27" s="122">
        <v>4648.5801000000001</v>
      </c>
      <c r="R27" s="121">
        <v>661.46</v>
      </c>
      <c r="S27" s="121">
        <f>1536.6949+1</f>
        <v>1537.6949</v>
      </c>
      <c r="T27" s="121">
        <v>0</v>
      </c>
      <c r="U27" s="121">
        <v>6575.7754000000004</v>
      </c>
      <c r="V27" s="121">
        <v>1006.5993999999999</v>
      </c>
      <c r="W27" s="121">
        <v>5290.2554</v>
      </c>
      <c r="X27" s="121">
        <v>189.7372</v>
      </c>
      <c r="Y27" s="121">
        <v>1983.0399</v>
      </c>
      <c r="Z27" s="121">
        <v>1567.7255</v>
      </c>
      <c r="AA27" s="121">
        <v>487.56360000000001</v>
      </c>
      <c r="AB27" s="121">
        <v>3243.3339999999998</v>
      </c>
      <c r="AC27" s="121">
        <v>7636.6602000000003</v>
      </c>
      <c r="AD27" s="121">
        <v>13788.7266</v>
      </c>
      <c r="AE27" s="121">
        <v>275.08789999999999</v>
      </c>
      <c r="AF27" s="121">
        <v>2270.9477999999999</v>
      </c>
      <c r="AG27" s="121">
        <v>2521.239</v>
      </c>
      <c r="AH27" s="121">
        <v>91.629599999999996</v>
      </c>
      <c r="AI27" s="121">
        <v>1160.713</v>
      </c>
      <c r="AJ27" s="121">
        <v>1210.7855</v>
      </c>
      <c r="AK27" s="119">
        <f t="shared" si="0"/>
        <v>2226954.7744000014</v>
      </c>
    </row>
    <row r="28" spans="1:37" x14ac:dyDescent="0.25">
      <c r="A28" s="14">
        <v>22</v>
      </c>
      <c r="B28" s="121">
        <f>паспорт!S32</f>
        <v>38.520000000000003</v>
      </c>
      <c r="C28" s="120">
        <v>922.0616</v>
      </c>
      <c r="D28" s="121">
        <v>2396.6035000000002</v>
      </c>
      <c r="E28" s="121">
        <v>6978.5190000000002</v>
      </c>
      <c r="F28" s="122">
        <v>6022.165</v>
      </c>
      <c r="G28" s="121">
        <v>1427.134</v>
      </c>
      <c r="H28" s="122">
        <v>1705765.5</v>
      </c>
      <c r="I28" s="121">
        <v>10971.331099999999</v>
      </c>
      <c r="J28" s="121">
        <v>1426.1699000000001</v>
      </c>
      <c r="K28" s="121">
        <v>275.69170000000003</v>
      </c>
      <c r="L28" s="121">
        <v>465661.46879999997</v>
      </c>
      <c r="M28" s="121">
        <v>0</v>
      </c>
      <c r="N28" s="121">
        <v>0</v>
      </c>
      <c r="O28" s="122">
        <v>434.0204</v>
      </c>
      <c r="P28" s="121">
        <v>9042.4570000000003</v>
      </c>
      <c r="Q28" s="122">
        <v>4375.6127999999999</v>
      </c>
      <c r="R28" s="121">
        <v>668.42179999999996</v>
      </c>
      <c r="S28" s="121">
        <v>1525.3706999999999</v>
      </c>
      <c r="T28" s="121">
        <v>0</v>
      </c>
      <c r="U28" s="121">
        <v>6400.6147000000001</v>
      </c>
      <c r="V28" s="121">
        <v>942.02800000000002</v>
      </c>
      <c r="W28" s="121">
        <v>5565.5541999999996</v>
      </c>
      <c r="X28" s="121">
        <v>166.6653</v>
      </c>
      <c r="Y28" s="121">
        <v>1981.8674000000001</v>
      </c>
      <c r="Z28" s="121">
        <v>1522.1765</v>
      </c>
      <c r="AA28" s="121">
        <v>551.23569999999995</v>
      </c>
      <c r="AB28" s="121">
        <v>3455.6120999999998</v>
      </c>
      <c r="AC28" s="121">
        <v>8152.2597999999998</v>
      </c>
      <c r="AD28" s="121">
        <v>14742.891600000001</v>
      </c>
      <c r="AE28" s="121">
        <v>262.21120000000002</v>
      </c>
      <c r="AF28" s="121">
        <v>2225.7437</v>
      </c>
      <c r="AG28" s="121">
        <v>2365.4863</v>
      </c>
      <c r="AH28" s="121">
        <v>130.46520000000001</v>
      </c>
      <c r="AI28" s="121">
        <v>1115.8276000000001</v>
      </c>
      <c r="AJ28" s="121">
        <v>3558.9508999999998</v>
      </c>
      <c r="AK28" s="119">
        <f t="shared" si="0"/>
        <v>2271032.1174999997</v>
      </c>
    </row>
    <row r="29" spans="1:37" x14ac:dyDescent="0.25">
      <c r="A29" s="14">
        <v>23</v>
      </c>
      <c r="B29" s="121">
        <f>паспорт!S33</f>
        <v>38.549999999999997</v>
      </c>
      <c r="C29" s="120">
        <v>773.62080000000003</v>
      </c>
      <c r="D29" s="121">
        <v>2220.2573000000002</v>
      </c>
      <c r="E29" s="121">
        <v>7435.2992999999997</v>
      </c>
      <c r="F29" s="122">
        <v>6095.1494000000002</v>
      </c>
      <c r="G29" s="121">
        <v>1419.9866</v>
      </c>
      <c r="H29" s="122">
        <v>1697510.25</v>
      </c>
      <c r="I29" s="121">
        <v>10741.299800000001</v>
      </c>
      <c r="J29" s="121">
        <v>1322.8145</v>
      </c>
      <c r="K29" s="121">
        <v>263.06150000000002</v>
      </c>
      <c r="L29" s="121">
        <v>458540.125</v>
      </c>
      <c r="M29" s="121">
        <v>0</v>
      </c>
      <c r="N29" s="121">
        <v>0</v>
      </c>
      <c r="O29" s="122">
        <v>375.87439999999998</v>
      </c>
      <c r="P29" s="121">
        <v>7269.3603999999996</v>
      </c>
      <c r="Q29" s="122">
        <v>4475.8032000000003</v>
      </c>
      <c r="R29" s="121">
        <v>630.19370000000004</v>
      </c>
      <c r="S29" s="121">
        <v>1379.5926999999999</v>
      </c>
      <c r="T29" s="121">
        <v>0</v>
      </c>
      <c r="U29" s="121">
        <v>5641.2318999999998</v>
      </c>
      <c r="V29" s="121">
        <v>942.31290000000001</v>
      </c>
      <c r="W29" s="121">
        <v>5256.0888999999997</v>
      </c>
      <c r="X29" s="121">
        <v>145.6234</v>
      </c>
      <c r="Y29" s="121">
        <v>1871.1846</v>
      </c>
      <c r="Z29" s="121">
        <v>1350.4775</v>
      </c>
      <c r="AA29" s="121">
        <v>427.447</v>
      </c>
      <c r="AB29" s="121">
        <v>2943.6293999999998</v>
      </c>
      <c r="AC29" s="121">
        <v>6775.0434999999998</v>
      </c>
      <c r="AD29" s="121">
        <v>15348.921899999999</v>
      </c>
      <c r="AE29" s="121">
        <v>266.82010000000002</v>
      </c>
      <c r="AF29" s="121">
        <v>2129.1333</v>
      </c>
      <c r="AG29" s="121">
        <v>2219.4630999999999</v>
      </c>
      <c r="AH29" s="121">
        <v>111.2183</v>
      </c>
      <c r="AI29" s="121">
        <v>1035.1611</v>
      </c>
      <c r="AJ29" s="121">
        <v>3022.0081</v>
      </c>
      <c r="AK29" s="119">
        <f t="shared" si="0"/>
        <v>2249938.4536000001</v>
      </c>
    </row>
    <row r="30" spans="1:37" x14ac:dyDescent="0.25">
      <c r="A30" s="14">
        <v>24</v>
      </c>
      <c r="B30" s="121">
        <f>паспорт!S34</f>
        <v>38.54</v>
      </c>
      <c r="C30" s="120">
        <v>742.51990000000001</v>
      </c>
      <c r="D30" s="121">
        <v>2282.0962</v>
      </c>
      <c r="E30" s="121">
        <v>5306.3296</v>
      </c>
      <c r="F30" s="122">
        <v>6903.2070000000003</v>
      </c>
      <c r="G30" s="121">
        <v>1271.7378000000001</v>
      </c>
      <c r="H30" s="122">
        <v>1696749.75</v>
      </c>
      <c r="I30" s="121">
        <v>9298.8955000000005</v>
      </c>
      <c r="J30" s="121">
        <v>1153.1674</v>
      </c>
      <c r="K30" s="121">
        <v>223.76560000000001</v>
      </c>
      <c r="L30" s="121">
        <v>458636.71879999997</v>
      </c>
      <c r="M30" s="121">
        <v>0</v>
      </c>
      <c r="N30" s="121">
        <v>0</v>
      </c>
      <c r="O30" s="122">
        <v>387.97179999999997</v>
      </c>
      <c r="P30" s="121">
        <v>7177.0106999999998</v>
      </c>
      <c r="Q30" s="122">
        <v>4101.1967999999997</v>
      </c>
      <c r="R30" s="121">
        <v>619.82780000000002</v>
      </c>
      <c r="S30" s="121">
        <v>1346.1332</v>
      </c>
      <c r="T30" s="121">
        <v>0</v>
      </c>
      <c r="U30" s="121">
        <v>5494.8568999999998</v>
      </c>
      <c r="V30" s="121">
        <v>857.65980000000002</v>
      </c>
      <c r="W30" s="121">
        <v>4909.9652999999998</v>
      </c>
      <c r="X30" s="121">
        <v>156.69390000000001</v>
      </c>
      <c r="Y30" s="121">
        <v>1828.0358000000001</v>
      </c>
      <c r="Z30" s="121">
        <v>1288.2947999999999</v>
      </c>
      <c r="AA30" s="121">
        <v>419.24849999999998</v>
      </c>
      <c r="AB30" s="121">
        <v>2803.4431</v>
      </c>
      <c r="AC30" s="121">
        <v>6931.8062</v>
      </c>
      <c r="AD30" s="121">
        <v>16488.476600000002</v>
      </c>
      <c r="AE30" s="121">
        <v>264.81830000000002</v>
      </c>
      <c r="AF30" s="121">
        <v>2114.1316000000002</v>
      </c>
      <c r="AG30" s="121">
        <v>2136.5841999999998</v>
      </c>
      <c r="AH30" s="121">
        <v>105.84699999999999</v>
      </c>
      <c r="AI30" s="121">
        <v>992.35389999999995</v>
      </c>
      <c r="AJ30" s="121">
        <v>3915.3085999999998</v>
      </c>
      <c r="AK30" s="119">
        <f t="shared" si="0"/>
        <v>2246907.8525999999</v>
      </c>
    </row>
    <row r="31" spans="1:37" x14ac:dyDescent="0.25">
      <c r="A31" s="14">
        <v>25</v>
      </c>
      <c r="B31" s="121">
        <f>паспорт!S35</f>
        <v>38.65</v>
      </c>
      <c r="C31" s="120">
        <v>742.31020000000001</v>
      </c>
      <c r="D31" s="121">
        <v>2232.9857999999999</v>
      </c>
      <c r="E31" s="121">
        <v>6372.6157000000003</v>
      </c>
      <c r="F31" s="122">
        <v>7601.2334000000001</v>
      </c>
      <c r="G31" s="121">
        <v>1437.9142999999999</v>
      </c>
      <c r="H31" s="122">
        <v>1696976.375</v>
      </c>
      <c r="I31" s="121">
        <v>10682.2305</v>
      </c>
      <c r="J31" s="121">
        <v>1475.6604</v>
      </c>
      <c r="K31" s="121">
        <v>237.67750000000001</v>
      </c>
      <c r="L31" s="121">
        <v>451531.125</v>
      </c>
      <c r="M31" s="121">
        <v>0</v>
      </c>
      <c r="N31" s="121">
        <v>0</v>
      </c>
      <c r="O31" s="122">
        <v>411.10169999999999</v>
      </c>
      <c r="P31" s="121">
        <v>7099.5522000000001</v>
      </c>
      <c r="Q31" s="122">
        <v>3980.8314999999998</v>
      </c>
      <c r="R31" s="121">
        <v>610.53890000000001</v>
      </c>
      <c r="S31" s="121">
        <v>1313.5342000000001</v>
      </c>
      <c r="T31" s="121">
        <v>0</v>
      </c>
      <c r="U31" s="121">
        <v>5417.9897000000001</v>
      </c>
      <c r="V31" s="121">
        <v>947.86530000000005</v>
      </c>
      <c r="W31" s="121">
        <v>4640.8119999999999</v>
      </c>
      <c r="X31" s="121">
        <v>162.74299999999999</v>
      </c>
      <c r="Y31" s="121">
        <v>1818.2554</v>
      </c>
      <c r="Z31" s="121">
        <v>1273.7022999999999</v>
      </c>
      <c r="AA31" s="121">
        <v>426.4</v>
      </c>
      <c r="AB31" s="121">
        <v>2818.7982999999999</v>
      </c>
      <c r="AC31" s="121">
        <v>6647.8379000000004</v>
      </c>
      <c r="AD31" s="121">
        <v>15531.5146</v>
      </c>
      <c r="AE31" s="121">
        <v>264.92739999999998</v>
      </c>
      <c r="AF31" s="121">
        <v>2073.4119000000001</v>
      </c>
      <c r="AG31" s="121">
        <v>2045.3779</v>
      </c>
      <c r="AH31" s="121">
        <v>114.0574</v>
      </c>
      <c r="AI31" s="121">
        <v>1002.9663</v>
      </c>
      <c r="AJ31" s="121">
        <v>3400.9922000000001</v>
      </c>
      <c r="AK31" s="119">
        <f t="shared" si="0"/>
        <v>2241293.3378999997</v>
      </c>
    </row>
    <row r="32" spans="1:37" x14ac:dyDescent="0.25">
      <c r="A32" s="14">
        <v>26</v>
      </c>
      <c r="B32" s="121">
        <f>паспорт!S36</f>
        <v>38.74</v>
      </c>
      <c r="C32" s="120">
        <v>697.35249999999996</v>
      </c>
      <c r="D32" s="121">
        <v>2227.1287000000002</v>
      </c>
      <c r="E32" s="121">
        <v>5327.9462999999996</v>
      </c>
      <c r="F32" s="122">
        <v>7068.1035000000002</v>
      </c>
      <c r="G32" s="121">
        <v>1300.6353999999999</v>
      </c>
      <c r="H32" s="122">
        <v>1702026.375</v>
      </c>
      <c r="I32" s="121">
        <v>9374.8682000000008</v>
      </c>
      <c r="J32" s="121">
        <v>1173.9277</v>
      </c>
      <c r="K32" s="121">
        <v>247.5881</v>
      </c>
      <c r="L32" s="121">
        <v>434050.9375</v>
      </c>
      <c r="M32" s="121">
        <v>0</v>
      </c>
      <c r="N32" s="121">
        <v>0</v>
      </c>
      <c r="O32" s="122">
        <v>373.22969999999998</v>
      </c>
      <c r="P32" s="121">
        <v>6617.4706999999999</v>
      </c>
      <c r="Q32" s="122">
        <v>3819.2795000000001</v>
      </c>
      <c r="R32" s="121">
        <v>588.40340000000003</v>
      </c>
      <c r="S32" s="121">
        <v>1259.1831</v>
      </c>
      <c r="T32" s="121">
        <v>0</v>
      </c>
      <c r="U32" s="121">
        <v>5370.2260999999999</v>
      </c>
      <c r="V32" s="121">
        <v>793.61379999999997</v>
      </c>
      <c r="W32" s="121">
        <v>4871.3734999999997</v>
      </c>
      <c r="X32" s="121">
        <v>142.0171</v>
      </c>
      <c r="Y32" s="121">
        <v>1759.0751</v>
      </c>
      <c r="Z32" s="121">
        <v>1230.6917000000001</v>
      </c>
      <c r="AA32" s="121">
        <v>332.83760000000001</v>
      </c>
      <c r="AB32" s="121">
        <v>2664.2854000000002</v>
      </c>
      <c r="AC32" s="121">
        <v>6149.9027999999998</v>
      </c>
      <c r="AD32" s="121">
        <v>14536.3711</v>
      </c>
      <c r="AE32" s="121">
        <v>246.22219999999999</v>
      </c>
      <c r="AF32" s="121">
        <v>2022.3198</v>
      </c>
      <c r="AG32" s="121">
        <v>1952.2829999999999</v>
      </c>
      <c r="AH32" s="121">
        <v>7.7119999999999997</v>
      </c>
      <c r="AI32" s="121">
        <v>962.6934</v>
      </c>
      <c r="AJ32" s="121">
        <v>4895.3627999999999</v>
      </c>
      <c r="AK32" s="119">
        <f t="shared" si="0"/>
        <v>2224089.4167000004</v>
      </c>
    </row>
    <row r="33" spans="1:37" x14ac:dyDescent="0.25">
      <c r="A33" s="14">
        <v>27</v>
      </c>
      <c r="B33" s="121">
        <f>паспорт!S37</f>
        <v>38.619999999999997</v>
      </c>
      <c r="C33" s="120">
        <v>779.50599999999997</v>
      </c>
      <c r="D33" s="121">
        <v>2295.2649000000001</v>
      </c>
      <c r="E33" s="121">
        <v>4893.0893999999998</v>
      </c>
      <c r="F33" s="122">
        <v>6019.5630000000001</v>
      </c>
      <c r="G33" s="121">
        <v>1370.0791999999999</v>
      </c>
      <c r="H33" s="122">
        <v>1704043</v>
      </c>
      <c r="I33" s="121">
        <v>8387.3037000000004</v>
      </c>
      <c r="J33" s="121">
        <v>1085.4691</v>
      </c>
      <c r="K33" s="121">
        <v>293.97329999999999</v>
      </c>
      <c r="L33" s="121">
        <v>423970.125</v>
      </c>
      <c r="M33" s="121">
        <v>0</v>
      </c>
      <c r="N33" s="121">
        <v>0</v>
      </c>
      <c r="O33" s="122">
        <v>425.00580000000002</v>
      </c>
      <c r="P33" s="121">
        <v>6714.2915000000003</v>
      </c>
      <c r="Q33" s="122">
        <v>4128.8584000000001</v>
      </c>
      <c r="R33" s="121">
        <v>646.80629999999996</v>
      </c>
      <c r="S33" s="121">
        <v>1372.9948999999999</v>
      </c>
      <c r="T33" s="121">
        <v>0</v>
      </c>
      <c r="U33" s="121">
        <v>6004.9193999999998</v>
      </c>
      <c r="V33" s="121">
        <v>929.1671</v>
      </c>
      <c r="W33" s="121">
        <v>4756.5537000000004</v>
      </c>
      <c r="X33" s="121">
        <v>172.12819999999999</v>
      </c>
      <c r="Y33" s="121">
        <v>1941.9226000000001</v>
      </c>
      <c r="Z33" s="121">
        <v>1311.2301</v>
      </c>
      <c r="AA33" s="121">
        <v>387.2122</v>
      </c>
      <c r="AB33" s="121">
        <v>2908.6383999999998</v>
      </c>
      <c r="AC33" s="121">
        <v>7374.6616000000004</v>
      </c>
      <c r="AD33" s="121">
        <v>14307.820299999999</v>
      </c>
      <c r="AE33" s="121">
        <v>277.07740000000001</v>
      </c>
      <c r="AF33" s="121">
        <v>2171.1208000000001</v>
      </c>
      <c r="AG33" s="121">
        <v>2122.8110000000001</v>
      </c>
      <c r="AH33" s="121">
        <v>7.7491000000000003</v>
      </c>
      <c r="AI33" s="121">
        <v>1064.7719999999999</v>
      </c>
      <c r="AJ33" s="121">
        <v>2524.3108000000002</v>
      </c>
      <c r="AK33" s="119">
        <f t="shared" si="0"/>
        <v>2214687.4251999999</v>
      </c>
    </row>
    <row r="34" spans="1:37" x14ac:dyDescent="0.25">
      <c r="A34" s="14">
        <v>28</v>
      </c>
      <c r="B34" s="121">
        <f>паспорт!S38</f>
        <v>38.479999999999997</v>
      </c>
      <c r="C34" s="121">
        <v>732.57600000000002</v>
      </c>
      <c r="D34" s="121">
        <v>2220.5300000000002</v>
      </c>
      <c r="E34" s="121">
        <v>4926.8936000000003</v>
      </c>
      <c r="F34" s="122">
        <v>5353.4375</v>
      </c>
      <c r="G34" s="121">
        <v>1285.6006</v>
      </c>
      <c r="H34" s="122">
        <v>1708690.75</v>
      </c>
      <c r="I34" s="121">
        <v>14864.709000000001</v>
      </c>
      <c r="J34" s="121">
        <v>1404.9989</v>
      </c>
      <c r="K34" s="121">
        <v>250.715</v>
      </c>
      <c r="L34" s="121">
        <v>410149.90629999997</v>
      </c>
      <c r="M34" s="121">
        <v>0</v>
      </c>
      <c r="N34" s="121">
        <v>0</v>
      </c>
      <c r="O34" s="122">
        <v>386.66719999999998</v>
      </c>
      <c r="P34" s="121">
        <v>6373.2885999999999</v>
      </c>
      <c r="Q34" s="122">
        <v>3719.0225</v>
      </c>
      <c r="R34" s="121">
        <v>622.36530000000005</v>
      </c>
      <c r="S34" s="121">
        <v>1395.7440999999999</v>
      </c>
      <c r="T34" s="121">
        <v>0</v>
      </c>
      <c r="U34" s="121">
        <v>5850.96</v>
      </c>
      <c r="V34" s="121">
        <v>878.23800000000006</v>
      </c>
      <c r="W34" s="121">
        <v>4485.9849000000004</v>
      </c>
      <c r="X34" s="121">
        <v>168.76750000000001</v>
      </c>
      <c r="Y34" s="121">
        <v>1735.578</v>
      </c>
      <c r="Z34" s="121">
        <v>1238.8219999999999</v>
      </c>
      <c r="AA34" s="121">
        <v>398.75720000000001</v>
      </c>
      <c r="AB34" s="121">
        <v>2750.2838999999999</v>
      </c>
      <c r="AC34" s="121">
        <v>6624.8516</v>
      </c>
      <c r="AD34" s="121">
        <v>14548.4951</v>
      </c>
      <c r="AE34" s="121">
        <v>272.35390000000001</v>
      </c>
      <c r="AF34" s="121">
        <v>1909.8267000000001</v>
      </c>
      <c r="AG34" s="121">
        <v>2057.7991000000002</v>
      </c>
      <c r="AH34" s="121">
        <v>14.147399999999999</v>
      </c>
      <c r="AI34" s="121">
        <v>1048.6818000000001</v>
      </c>
      <c r="AJ34" s="121">
        <v>1528.3778</v>
      </c>
      <c r="AK34" s="119">
        <f t="shared" si="0"/>
        <v>2207889.1295000007</v>
      </c>
    </row>
    <row r="35" spans="1:37" x14ac:dyDescent="0.25">
      <c r="A35" s="14">
        <v>29</v>
      </c>
      <c r="B35" s="121">
        <f>паспорт!S39</f>
        <v>38.4</v>
      </c>
      <c r="C35" s="120">
        <v>674.12350000000004</v>
      </c>
      <c r="D35" s="121">
        <v>2136.0243999999998</v>
      </c>
      <c r="E35" s="121">
        <v>4389.7372999999998</v>
      </c>
      <c r="F35" s="122">
        <v>6759.2739000000001</v>
      </c>
      <c r="G35" s="121">
        <v>1142.0693000000001</v>
      </c>
      <c r="H35" s="122">
        <v>1709221</v>
      </c>
      <c r="I35" s="121">
        <v>8498.5781000000006</v>
      </c>
      <c r="J35" s="121">
        <v>1066.5615</v>
      </c>
      <c r="K35" s="121">
        <v>225.23240000000001</v>
      </c>
      <c r="L35" s="121">
        <v>408991.8125</v>
      </c>
      <c r="M35" s="121">
        <v>0</v>
      </c>
      <c r="N35" s="121">
        <v>0</v>
      </c>
      <c r="O35" s="122">
        <v>366.38029999999998</v>
      </c>
      <c r="P35" s="121">
        <v>5513.8462</v>
      </c>
      <c r="Q35" s="122">
        <v>3399.8364000000001</v>
      </c>
      <c r="R35" s="121">
        <v>557.12959999999998</v>
      </c>
      <c r="S35" s="121">
        <v>1268.7704000000001</v>
      </c>
      <c r="T35" s="121">
        <v>0</v>
      </c>
      <c r="U35" s="121">
        <v>5042.5708000000004</v>
      </c>
      <c r="V35" s="121">
        <v>814.57</v>
      </c>
      <c r="W35" s="121">
        <v>5225.2191999999995</v>
      </c>
      <c r="X35" s="121">
        <v>133.25790000000001</v>
      </c>
      <c r="Y35" s="121">
        <v>1649.9438</v>
      </c>
      <c r="Z35" s="121">
        <v>1157.1699000000001</v>
      </c>
      <c r="AA35" s="121">
        <v>339.81880000000001</v>
      </c>
      <c r="AB35" s="121">
        <v>2444.6864999999998</v>
      </c>
      <c r="AC35" s="121">
        <v>5392.1415999999999</v>
      </c>
      <c r="AD35" s="121">
        <v>12850.4434</v>
      </c>
      <c r="AE35" s="121">
        <v>256.0872</v>
      </c>
      <c r="AF35" s="121">
        <v>1823.4697000000001</v>
      </c>
      <c r="AG35" s="121">
        <v>1933.3933</v>
      </c>
      <c r="AH35" s="121">
        <v>12.737399999999999</v>
      </c>
      <c r="AI35" s="121">
        <v>931.36279999999999</v>
      </c>
      <c r="AJ35" s="121">
        <v>3282.0952000000002</v>
      </c>
      <c r="AK35" s="119">
        <f t="shared" si="0"/>
        <v>2197499.3432999994</v>
      </c>
    </row>
    <row r="36" spans="1:37" x14ac:dyDescent="0.25">
      <c r="A36" s="14">
        <v>30</v>
      </c>
      <c r="B36" s="121">
        <f>паспорт!S40</f>
        <v>38.380000000000003</v>
      </c>
      <c r="C36" s="120">
        <v>642.06569999999999</v>
      </c>
      <c r="D36" s="121">
        <v>2117.2283000000002</v>
      </c>
      <c r="E36" s="121">
        <v>4049.9508999999998</v>
      </c>
      <c r="F36" s="122">
        <v>6595.0839999999998</v>
      </c>
      <c r="G36" s="121">
        <v>1240.8302000000001</v>
      </c>
      <c r="H36" s="122">
        <v>1716153.875</v>
      </c>
      <c r="I36" s="121">
        <v>9215.8379000000004</v>
      </c>
      <c r="J36" s="121">
        <v>1121.2271000000001</v>
      </c>
      <c r="K36" s="121">
        <v>198.4605</v>
      </c>
      <c r="L36" s="121">
        <v>407432.15629999997</v>
      </c>
      <c r="M36" s="121">
        <v>0</v>
      </c>
      <c r="N36" s="121">
        <v>0</v>
      </c>
      <c r="O36" s="122">
        <v>444.88479999999998</v>
      </c>
      <c r="P36" s="121">
        <v>6286.2777999999998</v>
      </c>
      <c r="Q36" s="122">
        <v>3558.5115000000001</v>
      </c>
      <c r="R36" s="121">
        <v>551.83770000000004</v>
      </c>
      <c r="S36" s="121">
        <f>1232.2314+1</f>
        <v>1233.2313999999999</v>
      </c>
      <c r="T36" s="121">
        <v>0</v>
      </c>
      <c r="U36" s="121">
        <v>4810.3130000000001</v>
      </c>
      <c r="V36" s="121">
        <v>806.52449999999999</v>
      </c>
      <c r="W36" s="121">
        <v>5054.7143999999998</v>
      </c>
      <c r="X36" s="121">
        <v>132.57830000000001</v>
      </c>
      <c r="Y36" s="121">
        <v>1542.7299</v>
      </c>
      <c r="Z36" s="121">
        <v>1148.3900000000001</v>
      </c>
      <c r="AA36" s="121">
        <v>337.23910000000001</v>
      </c>
      <c r="AB36" s="121">
        <v>2383.0180999999998</v>
      </c>
      <c r="AC36" s="121">
        <v>5373.6176999999998</v>
      </c>
      <c r="AD36" s="121">
        <v>12262.9092</v>
      </c>
      <c r="AE36" s="121">
        <v>239.84039999999999</v>
      </c>
      <c r="AF36" s="121">
        <v>1743.615</v>
      </c>
      <c r="AG36" s="121">
        <v>1837.1591000000001</v>
      </c>
      <c r="AH36" s="121">
        <v>45.540199999999999</v>
      </c>
      <c r="AI36" s="121">
        <v>909.19200000000001</v>
      </c>
      <c r="AJ36" s="121">
        <v>5072.0375999999997</v>
      </c>
      <c r="AK36" s="119">
        <f t="shared" si="0"/>
        <v>2204540.8776000002</v>
      </c>
    </row>
    <row r="37" spans="1:37" ht="15.75" thickBot="1" x14ac:dyDescent="0.3">
      <c r="A37" s="14">
        <v>31</v>
      </c>
      <c r="B37" s="153">
        <f>паспорт!S41</f>
        <v>38.36</v>
      </c>
      <c r="C37" s="121">
        <v>602.70389999999998</v>
      </c>
      <c r="D37" s="121">
        <v>2005.6094000000001</v>
      </c>
      <c r="E37" s="121">
        <v>3909.8796000000002</v>
      </c>
      <c r="F37" s="122">
        <v>6441.7152999999998</v>
      </c>
      <c r="G37" s="121">
        <v>1175.7384</v>
      </c>
      <c r="H37" s="122">
        <v>1792610.75</v>
      </c>
      <c r="I37" s="121">
        <v>8644.8184000000001</v>
      </c>
      <c r="J37" s="121">
        <v>1135.9039</v>
      </c>
      <c r="K37" s="121">
        <v>176.52719999999999</v>
      </c>
      <c r="L37" s="121">
        <v>407888.6875</v>
      </c>
      <c r="M37" s="121">
        <v>0</v>
      </c>
      <c r="N37" s="121">
        <v>0</v>
      </c>
      <c r="O37" s="122">
        <v>349.45639999999997</v>
      </c>
      <c r="P37" s="121">
        <f>5756.6348+3</f>
        <v>5759.6347999999998</v>
      </c>
      <c r="Q37" s="122">
        <v>3463.134</v>
      </c>
      <c r="R37" s="121">
        <v>543.1893</v>
      </c>
      <c r="S37" s="121">
        <f>1207.1047+2</f>
        <v>1209.1047000000001</v>
      </c>
      <c r="T37" s="121">
        <v>0</v>
      </c>
      <c r="U37" s="121">
        <v>4873.9785000000002</v>
      </c>
      <c r="V37" s="121">
        <v>810.21230000000003</v>
      </c>
      <c r="W37" s="121">
        <v>4442.4102000000003</v>
      </c>
      <c r="X37" s="121">
        <v>131.78020000000001</v>
      </c>
      <c r="Y37" s="121">
        <v>1543.6751999999999</v>
      </c>
      <c r="Z37" s="121">
        <v>1014.9032999999999</v>
      </c>
      <c r="AA37" s="121">
        <v>333.0883</v>
      </c>
      <c r="AB37" s="121">
        <v>2336.5565999999999</v>
      </c>
      <c r="AC37" s="121">
        <v>5343.7431999999999</v>
      </c>
      <c r="AD37" s="121">
        <v>12324.011699999999</v>
      </c>
      <c r="AE37" s="121">
        <v>240.39</v>
      </c>
      <c r="AF37" s="121">
        <v>1652.4498000000001</v>
      </c>
      <c r="AG37" s="121">
        <v>1750.9241</v>
      </c>
      <c r="AH37" s="121">
        <v>93.384</v>
      </c>
      <c r="AI37" s="121">
        <v>866.93820000000005</v>
      </c>
      <c r="AJ37" s="121">
        <v>2718.1931</v>
      </c>
      <c r="AK37" s="119">
        <f t="shared" si="0"/>
        <v>2276393.4915</v>
      </c>
    </row>
    <row r="38" spans="1:37" ht="29.25" customHeight="1" thickBot="1" x14ac:dyDescent="0.3">
      <c r="A38" s="18" t="s">
        <v>32</v>
      </c>
      <c r="B38" s="19"/>
      <c r="C38" s="124">
        <f t="shared" ref="C38:AK38" si="1">SUM(C7:C37)</f>
        <v>26439.565300000006</v>
      </c>
      <c r="D38" s="124">
        <f t="shared" si="1"/>
        <v>70842.736500000014</v>
      </c>
      <c r="E38" s="124">
        <f t="shared" si="1"/>
        <v>191051.26990000001</v>
      </c>
      <c r="F38" s="124">
        <f t="shared" si="1"/>
        <v>203652.42</v>
      </c>
      <c r="G38" s="124">
        <f t="shared" si="1"/>
        <v>45983.396399999991</v>
      </c>
      <c r="H38" s="124">
        <f t="shared" si="1"/>
        <v>52968017.875</v>
      </c>
      <c r="I38" s="124">
        <f t="shared" si="1"/>
        <v>312228.8311999999</v>
      </c>
      <c r="J38" s="124">
        <f t="shared" si="1"/>
        <v>43692.327899999997</v>
      </c>
      <c r="K38" s="124">
        <f t="shared" si="1"/>
        <v>8682.0231999999996</v>
      </c>
      <c r="L38" s="124">
        <f t="shared" si="1"/>
        <v>9495466.5628999993</v>
      </c>
      <c r="M38" s="124">
        <f t="shared" si="1"/>
        <v>3557107.8986999998</v>
      </c>
      <c r="N38" s="124">
        <f t="shared" si="1"/>
        <v>585665.75599999994</v>
      </c>
      <c r="O38" s="124">
        <f t="shared" si="1"/>
        <v>13991.696299999998</v>
      </c>
      <c r="P38" s="124">
        <f t="shared" si="1"/>
        <v>247143.8382</v>
      </c>
      <c r="Q38" s="124">
        <f t="shared" si="1"/>
        <v>142085.00870000001</v>
      </c>
      <c r="R38" s="124">
        <f t="shared" si="1"/>
        <v>20676.038699999997</v>
      </c>
      <c r="S38" s="124">
        <f t="shared" si="1"/>
        <v>45805.540799999995</v>
      </c>
      <c r="T38" s="124">
        <f t="shared" si="1"/>
        <v>0</v>
      </c>
      <c r="U38" s="124">
        <f t="shared" si="1"/>
        <v>198515.88020000001</v>
      </c>
      <c r="V38" s="124">
        <f t="shared" si="1"/>
        <v>29351.154499999997</v>
      </c>
      <c r="W38" s="124">
        <f t="shared" si="1"/>
        <v>165805.13279999999</v>
      </c>
      <c r="X38" s="124">
        <f t="shared" si="1"/>
        <v>5121.3437999999996</v>
      </c>
      <c r="Y38" s="124">
        <f t="shared" si="1"/>
        <v>64647.671399999992</v>
      </c>
      <c r="Z38" s="124">
        <f t="shared" si="1"/>
        <v>44561.338500000005</v>
      </c>
      <c r="AA38" s="124">
        <f t="shared" si="1"/>
        <v>14243.218999999999</v>
      </c>
      <c r="AB38" s="124">
        <f t="shared" si="1"/>
        <v>96998.494199999986</v>
      </c>
      <c r="AC38" s="124">
        <f t="shared" si="1"/>
        <v>225163.75200000004</v>
      </c>
      <c r="AD38" s="124">
        <f t="shared" si="1"/>
        <v>409293.45539999992</v>
      </c>
      <c r="AE38" s="124">
        <f t="shared" si="1"/>
        <v>8670.9716999999982</v>
      </c>
      <c r="AF38" s="124">
        <f t="shared" si="1"/>
        <v>69404.646999999997</v>
      </c>
      <c r="AG38" s="124">
        <f t="shared" si="1"/>
        <v>74320.984500000006</v>
      </c>
      <c r="AH38" s="124">
        <f t="shared" si="1"/>
        <v>2768.1574000000005</v>
      </c>
      <c r="AI38" s="124">
        <f t="shared" si="1"/>
        <v>34077.001799999998</v>
      </c>
      <c r="AJ38" s="124">
        <f t="shared" si="1"/>
        <v>82414.290599999993</v>
      </c>
      <c r="AK38" s="125">
        <f t="shared" si="1"/>
        <v>69503890.28050001</v>
      </c>
    </row>
    <row r="39" spans="1:37" s="15" customFormat="1" ht="27" customHeight="1" thickBot="1" x14ac:dyDescent="0.25">
      <c r="A39" s="16" t="s">
        <v>33</v>
      </c>
      <c r="B39" s="17"/>
      <c r="C39" s="26">
        <f>SUMPRODUCT(B7:B37,C7:C37)</f>
        <v>1017168.0879909998</v>
      </c>
      <c r="D39" s="26">
        <f>SUMPRODUCT(B7:B37,D7:D37)</f>
        <v>2725176.7313019997</v>
      </c>
      <c r="E39" s="26">
        <f>SUMPRODUCT(B7:B37,E7:E37)</f>
        <v>7347639.6843520012</v>
      </c>
      <c r="F39" s="26">
        <f>SUMPRODUCT(B7:B37,F7:F37)</f>
        <v>7834401.1376520023</v>
      </c>
      <c r="G39" s="26">
        <f>SUMPRODUCT(B7:B37,G7:G37)</f>
        <v>1768975.5782850001</v>
      </c>
      <c r="H39" s="26">
        <f>SUMPRODUCT(B7:B37,H7:H37)</f>
        <v>2037335905.77</v>
      </c>
      <c r="I39" s="26">
        <f>SUMPRODUCT(B7:B37,I7:I37)</f>
        <v>12010266.370763</v>
      </c>
      <c r="J39" s="26">
        <f>SUMPRODUCT(B7:B37,J7:J37)</f>
        <v>1680831.3905760003</v>
      </c>
      <c r="K39" s="26">
        <f>SUMPRODUCT(B7:B37,K7:K37)</f>
        <v>334029.923679</v>
      </c>
      <c r="L39" s="26">
        <f>SUMPRODUCT(B7:B37,L7:L37)</f>
        <v>366069218.83822107</v>
      </c>
      <c r="M39" s="26">
        <f>SUMPRODUCT(B7:B37,M7:M37)</f>
        <v>136225772.04973999</v>
      </c>
      <c r="N39" s="26">
        <f>SUMPRODUCT(B7:B37,N7:N37)</f>
        <v>22430606.484354999</v>
      </c>
      <c r="O39" s="26">
        <f>SUMPRODUCT(B7:B37,O7:O37)</f>
        <v>538210.91881800001</v>
      </c>
      <c r="P39" s="26">
        <f>SUMPRODUCT(B7:B37,P7:P37)</f>
        <v>9507788.4213310014</v>
      </c>
      <c r="Q39" s="26">
        <f>SUMPRODUCT(B7:B37,Q7:Q37)</f>
        <v>5465422.391679001</v>
      </c>
      <c r="R39" s="26">
        <f>SUMPRODUCT(B7:B37,R7:R37)</f>
        <v>795334.46583600005</v>
      </c>
      <c r="S39" s="26">
        <f>SUMPRODUCT(B7:B37,S7:S37)</f>
        <v>1762128.8196509997</v>
      </c>
      <c r="T39" s="26">
        <f>SUMPRODUCT(B7:B37,T7:T37)</f>
        <v>0</v>
      </c>
      <c r="U39" s="26">
        <f>SUMPRODUCT(B7:B37,U7:U37)</f>
        <v>7634994.4972629976</v>
      </c>
      <c r="V39" s="26">
        <f>SUMPRODUCT(B7:B37,V7:V37)</f>
        <v>1129167.734343</v>
      </c>
      <c r="W39" s="26">
        <f>SUMPRODUCT(B7:B37,W7:W37)</f>
        <v>6378530.2802299988</v>
      </c>
      <c r="X39" s="26">
        <f>SUMPRODUCT(B7:B37,X7:X37)</f>
        <v>197004.56653499999</v>
      </c>
      <c r="Y39" s="26">
        <f>SUMPRODUCT(B7:B37,Y7:Y37)</f>
        <v>2485749.9021959994</v>
      </c>
      <c r="Z39" s="26">
        <f>SUMPRODUCT(B7:B37,Z7:Z37)</f>
        <v>1714031.965144</v>
      </c>
      <c r="AA39" s="26">
        <f>SUMPRODUCT(B7:B37,AA7:AA37)</f>
        <v>548036.67892199999</v>
      </c>
      <c r="AB39" s="26">
        <f>SUMPRODUCT(B7:B37,AB7:AB37)</f>
        <v>3731251.1522730007</v>
      </c>
      <c r="AC39" s="26">
        <f>SUMPRODUCT(B7:B37,AC7:AC37)</f>
        <v>8662673.1011100002</v>
      </c>
      <c r="AD39" s="26">
        <f>SUMPRODUCT(B7:B37,AD7:AD37)</f>
        <v>15744993.429091997</v>
      </c>
      <c r="AE39" s="26">
        <f>SUMPRODUCT(B7:B37,AE7:AE37)</f>
        <v>333525.54547900002</v>
      </c>
      <c r="AF39" s="26">
        <f>SUMPRODUCT(B7:B37,AF7:AF37)</f>
        <v>2669745.4122770005</v>
      </c>
      <c r="AG39" s="26">
        <f>SUMPRODUCT(B7:B37,AG7:AG37)</f>
        <v>2858813.6776700001</v>
      </c>
      <c r="AH39" s="26">
        <f>SUMPRODUCT(B7:B37,AH7:AH37)</f>
        <v>106600.85048700002</v>
      </c>
      <c r="AI39" s="26">
        <f>SUMPRODUCT(B7:B37,AI7:AI37)</f>
        <v>1310832.2288259999</v>
      </c>
      <c r="AJ39" s="26">
        <f>SUMPRODUCT(B7:B37,AJ7:AJ37)</f>
        <v>3171527.1390410005</v>
      </c>
      <c r="AK39" s="94">
        <f>SUMPRODUCT(B7:B37,AK7:AK37)</f>
        <v>2673526355.2251191</v>
      </c>
    </row>
    <row r="40" spans="1:37" ht="60" customHeight="1" thickBot="1" x14ac:dyDescent="0.3">
      <c r="A40" s="22" t="s">
        <v>35</v>
      </c>
      <c r="B40" s="11"/>
      <c r="C40" s="95">
        <f>C39/C38</f>
        <v>38.471437652229461</v>
      </c>
      <c r="D40" s="95">
        <f t="shared" ref="D40:AJ40" si="2">D39/D38</f>
        <v>38.467976618915607</v>
      </c>
      <c r="E40" s="95">
        <f t="shared" si="2"/>
        <v>38.458994217614467</v>
      </c>
      <c r="F40" s="95">
        <f t="shared" si="2"/>
        <v>38.469472337485612</v>
      </c>
      <c r="G40" s="95">
        <f t="shared" si="2"/>
        <v>38.46987645055728</v>
      </c>
      <c r="H40" s="95">
        <f t="shared" si="2"/>
        <v>38.463510388059802</v>
      </c>
      <c r="I40" s="95">
        <f t="shared" si="2"/>
        <v>38.466231079953531</v>
      </c>
      <c r="J40" s="95">
        <f t="shared" si="2"/>
        <v>38.469714738545676</v>
      </c>
      <c r="K40" s="95">
        <f t="shared" si="2"/>
        <v>38.4737423506309</v>
      </c>
      <c r="L40" s="95">
        <f t="shared" si="2"/>
        <v>38.551999147519538</v>
      </c>
      <c r="M40" s="95">
        <f t="shared" si="2"/>
        <v>38.296778149329064</v>
      </c>
      <c r="N40" s="95">
        <f t="shared" si="2"/>
        <v>38.299330726714032</v>
      </c>
      <c r="O40" s="95">
        <f t="shared" si="2"/>
        <v>38.466452335589935</v>
      </c>
      <c r="P40" s="95">
        <f t="shared" si="2"/>
        <v>38.470667488933579</v>
      </c>
      <c r="Q40" s="95">
        <f t="shared" si="2"/>
        <v>38.46586238537494</v>
      </c>
      <c r="R40" s="95">
        <f t="shared" si="2"/>
        <v>38.466481775157447</v>
      </c>
      <c r="S40" s="95">
        <f t="shared" si="2"/>
        <v>38.469774373911548</v>
      </c>
      <c r="T40" s="95">
        <v>0</v>
      </c>
      <c r="U40" s="95">
        <f t="shared" si="2"/>
        <v>38.460371480462534</v>
      </c>
      <c r="V40" s="95">
        <f t="shared" si="2"/>
        <v>38.470981928257714</v>
      </c>
      <c r="W40" s="95">
        <f t="shared" si="2"/>
        <v>38.470041141150965</v>
      </c>
      <c r="X40" s="95">
        <f t="shared" si="2"/>
        <v>38.467358222464973</v>
      </c>
      <c r="Y40" s="95">
        <f t="shared" si="2"/>
        <v>38.450726041092949</v>
      </c>
      <c r="Z40" s="95">
        <f t="shared" si="2"/>
        <v>38.46455296992481</v>
      </c>
      <c r="AA40" s="95">
        <f t="shared" si="2"/>
        <v>38.477023973443082</v>
      </c>
      <c r="AB40" s="95">
        <f t="shared" si="2"/>
        <v>38.467103876680603</v>
      </c>
      <c r="AC40" s="95">
        <f t="shared" si="2"/>
        <v>38.472769369689658</v>
      </c>
      <c r="AD40" s="95">
        <f t="shared" si="2"/>
        <v>38.468715346802981</v>
      </c>
      <c r="AE40" s="95">
        <f t="shared" si="2"/>
        <v>38.4646100827431</v>
      </c>
      <c r="AF40" s="95">
        <f t="shared" si="2"/>
        <v>38.466378371998644</v>
      </c>
      <c r="AG40" s="95">
        <f t="shared" si="2"/>
        <v>38.465767063002239</v>
      </c>
      <c r="AH40" s="95">
        <f t="shared" si="2"/>
        <v>38.509678129935821</v>
      </c>
      <c r="AI40" s="95">
        <f t="shared" si="2"/>
        <v>38.466771123802332</v>
      </c>
      <c r="AJ40" s="95">
        <f t="shared" si="2"/>
        <v>38.482732981760336</v>
      </c>
      <c r="AK40" s="96">
        <f>AK39/AK38</f>
        <v>38.4658519751261</v>
      </c>
    </row>
    <row r="41" spans="1:37" ht="60" customHeight="1" thickBot="1" x14ac:dyDescent="0.3">
      <c r="A41" s="22" t="s">
        <v>34</v>
      </c>
      <c r="B41" s="21"/>
      <c r="C41" s="97">
        <f>C40*238.8459</f>
        <v>9188.7451503406319</v>
      </c>
      <c r="D41" s="97">
        <f t="shared" ref="D41:AJ41" si="3">D40*238.8459</f>
        <v>9187.9184967238543</v>
      </c>
      <c r="E41" s="97">
        <f t="shared" si="3"/>
        <v>9185.7730870009236</v>
      </c>
      <c r="F41" s="97">
        <f t="shared" si="3"/>
        <v>9188.2757429718549</v>
      </c>
      <c r="G41" s="97">
        <f t="shared" si="3"/>
        <v>9188.3722637221581</v>
      </c>
      <c r="H41" s="97">
        <f t="shared" si="3"/>
        <v>9186.8517557954929</v>
      </c>
      <c r="I41" s="97">
        <f t="shared" si="3"/>
        <v>9187.5015818994725</v>
      </c>
      <c r="J41" s="97">
        <f t="shared" si="3"/>
        <v>9188.333639471206</v>
      </c>
      <c r="K41" s="97">
        <f t="shared" si="3"/>
        <v>9189.295618104552</v>
      </c>
      <c r="L41" s="97">
        <f t="shared" si="3"/>
        <v>9207.9869331885366</v>
      </c>
      <c r="M41" s="97">
        <f t="shared" si="3"/>
        <v>9147.0284441768345</v>
      </c>
      <c r="N41" s="97">
        <f t="shared" si="3"/>
        <v>9147.6381168196676</v>
      </c>
      <c r="O41" s="97">
        <f t="shared" si="3"/>
        <v>9187.5544279010792</v>
      </c>
      <c r="P41" s="97">
        <f t="shared" si="3"/>
        <v>9188.5611999950816</v>
      </c>
      <c r="Q41" s="97">
        <f t="shared" si="3"/>
        <v>9187.4135207110248</v>
      </c>
      <c r="R41" s="97">
        <f t="shared" si="3"/>
        <v>9187.5614594210783</v>
      </c>
      <c r="S41" s="97">
        <f t="shared" si="3"/>
        <v>9188.3478831338398</v>
      </c>
      <c r="T41" s="97">
        <f t="shared" si="3"/>
        <v>0</v>
      </c>
      <c r="U41" s="97">
        <f t="shared" si="3"/>
        <v>9186.1020405854069</v>
      </c>
      <c r="V41" s="97">
        <f t="shared" si="3"/>
        <v>9188.6363025384489</v>
      </c>
      <c r="W41" s="97">
        <f t="shared" si="3"/>
        <v>9188.4115993952291</v>
      </c>
      <c r="X41" s="97">
        <f t="shared" si="3"/>
        <v>9187.7707952670462</v>
      </c>
      <c r="Y41" s="97">
        <f t="shared" si="3"/>
        <v>9183.7982669382818</v>
      </c>
      <c r="Z41" s="97">
        <f t="shared" si="3"/>
        <v>9187.1007721993647</v>
      </c>
      <c r="AA41" s="97">
        <f t="shared" si="3"/>
        <v>9190.0794202585894</v>
      </c>
      <c r="AB41" s="97">
        <f t="shared" si="3"/>
        <v>9187.7100458192672</v>
      </c>
      <c r="AC41" s="97">
        <f t="shared" si="3"/>
        <v>9189.063225595959</v>
      </c>
      <c r="AD41" s="97">
        <f t="shared" si="3"/>
        <v>9188.0949388509707</v>
      </c>
      <c r="AE41" s="97">
        <f t="shared" si="3"/>
        <v>9187.1144133618509</v>
      </c>
      <c r="AF41" s="97">
        <f t="shared" si="3"/>
        <v>9187.5367620005509</v>
      </c>
      <c r="AG41" s="97">
        <f t="shared" si="3"/>
        <v>9187.3907533531274</v>
      </c>
      <c r="AH41" s="97">
        <f t="shared" si="3"/>
        <v>9197.8787316548387</v>
      </c>
      <c r="AI41" s="97">
        <f t="shared" si="3"/>
        <v>9187.6305691585785</v>
      </c>
      <c r="AJ41" s="97">
        <f t="shared" si="3"/>
        <v>9191.4429934882301</v>
      </c>
      <c r="AK41" s="98">
        <f>AK40*238.8459</f>
        <v>9187.4110342657714</v>
      </c>
    </row>
    <row r="42" spans="1:37" ht="60" customHeight="1" thickBot="1" x14ac:dyDescent="0.3">
      <c r="A42" s="22" t="s">
        <v>36</v>
      </c>
      <c r="B42" s="20"/>
      <c r="C42" s="99">
        <f>C40/3.6</f>
        <v>10.686510458952627</v>
      </c>
      <c r="D42" s="99">
        <f t="shared" ref="D42:AJ42" si="4">D40/3.6</f>
        <v>10.68554906080989</v>
      </c>
      <c r="E42" s="99">
        <f t="shared" si="4"/>
        <v>10.683053949337351</v>
      </c>
      <c r="F42" s="99">
        <f t="shared" si="4"/>
        <v>10.685964538190447</v>
      </c>
      <c r="G42" s="99">
        <f t="shared" si="4"/>
        <v>10.686076791821467</v>
      </c>
      <c r="H42" s="99">
        <f t="shared" si="4"/>
        <v>10.684308441127722</v>
      </c>
      <c r="I42" s="99">
        <f t="shared" si="4"/>
        <v>10.68506418887598</v>
      </c>
      <c r="J42" s="99">
        <f t="shared" si="4"/>
        <v>10.686031871818242</v>
      </c>
      <c r="K42" s="99">
        <f t="shared" si="4"/>
        <v>10.687150652953028</v>
      </c>
      <c r="L42" s="99">
        <f t="shared" si="4"/>
        <v>10.70888865208876</v>
      </c>
      <c r="M42" s="99">
        <f t="shared" si="4"/>
        <v>10.637993930369184</v>
      </c>
      <c r="N42" s="99">
        <f t="shared" si="4"/>
        <v>10.638702979642787</v>
      </c>
      <c r="O42" s="99">
        <f t="shared" si="4"/>
        <v>10.685125648774981</v>
      </c>
      <c r="P42" s="99">
        <f t="shared" si="4"/>
        <v>10.686296524703772</v>
      </c>
      <c r="Q42" s="99">
        <f t="shared" si="4"/>
        <v>10.68496177371526</v>
      </c>
      <c r="R42" s="99">
        <f t="shared" si="4"/>
        <v>10.685133826432624</v>
      </c>
      <c r="S42" s="99">
        <f t="shared" si="4"/>
        <v>10.686048437197652</v>
      </c>
      <c r="T42" s="99">
        <f t="shared" si="4"/>
        <v>0</v>
      </c>
      <c r="U42" s="99">
        <f t="shared" si="4"/>
        <v>10.683436522350704</v>
      </c>
      <c r="V42" s="99">
        <f t="shared" si="4"/>
        <v>10.686383868960476</v>
      </c>
      <c r="W42" s="99">
        <f t="shared" si="4"/>
        <v>10.686122539208601</v>
      </c>
      <c r="X42" s="99">
        <f t="shared" si="4"/>
        <v>10.685377284018047</v>
      </c>
      <c r="Y42" s="99">
        <f t="shared" si="4"/>
        <v>10.68075723363693</v>
      </c>
      <c r="Z42" s="99">
        <f t="shared" si="4"/>
        <v>10.684598047201336</v>
      </c>
      <c r="AA42" s="99">
        <f t="shared" si="4"/>
        <v>10.688062214845301</v>
      </c>
      <c r="AB42" s="99">
        <f t="shared" si="4"/>
        <v>10.685306632411278</v>
      </c>
      <c r="AC42" s="99">
        <f t="shared" si="4"/>
        <v>10.686880380469349</v>
      </c>
      <c r="AD42" s="99">
        <f t="shared" si="4"/>
        <v>10.685754263000828</v>
      </c>
      <c r="AE42" s="99">
        <f t="shared" si="4"/>
        <v>10.684613911873083</v>
      </c>
      <c r="AF42" s="99">
        <f t="shared" si="4"/>
        <v>10.685105103332956</v>
      </c>
      <c r="AG42" s="99">
        <f t="shared" si="4"/>
        <v>10.6849352952784</v>
      </c>
      <c r="AH42" s="99">
        <f t="shared" si="4"/>
        <v>10.697132813871061</v>
      </c>
      <c r="AI42" s="99">
        <f t="shared" si="4"/>
        <v>10.685214201056203</v>
      </c>
      <c r="AJ42" s="99">
        <f t="shared" si="4"/>
        <v>10.689648050488982</v>
      </c>
      <c r="AK42" s="100">
        <f>AK40/3.6</f>
        <v>10.684958881979473</v>
      </c>
    </row>
    <row r="45" spans="1:37" x14ac:dyDescent="0.25">
      <c r="A45" s="27"/>
    </row>
  </sheetData>
  <mergeCells count="7">
    <mergeCell ref="AK4:AK6"/>
    <mergeCell ref="A2:AJ2"/>
    <mergeCell ref="A1:B1"/>
    <mergeCell ref="A4:A6"/>
    <mergeCell ref="B4:B6"/>
    <mergeCell ref="C4:AJ4"/>
    <mergeCell ref="C5:AJ5"/>
  </mergeCells>
  <printOptions horizontalCentered="1" verticalCentered="1"/>
  <pageMargins left="0.25" right="0.25" top="0.75" bottom="0.75" header="0.3" footer="0.3"/>
  <pageSetup paperSize="9" scale="54" orientation="landscape" r:id="rId1"/>
  <ignoredErrors>
    <ignoredError sqref="AK36:AK37 AK7:AK31 AK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0"/>
  <sheetViews>
    <sheetView topLeftCell="A31" zoomScaleNormal="100" workbookViewId="0">
      <selection activeCell="G42" sqref="G42"/>
    </sheetView>
  </sheetViews>
  <sheetFormatPr defaultRowHeight="14.25" x14ac:dyDescent="0.2"/>
  <cols>
    <col min="1" max="1" width="17.42578125" style="28" customWidth="1"/>
    <col min="2" max="2" width="31.42578125" style="28" customWidth="1"/>
    <col min="3" max="3" width="21.140625" style="28" customWidth="1"/>
    <col min="4" max="4" width="21.42578125" style="28" customWidth="1"/>
    <col min="5" max="5" width="22" style="28" customWidth="1"/>
    <col min="6" max="14" width="12.7109375" style="28" customWidth="1"/>
    <col min="15" max="15" width="20.140625" style="28" customWidth="1"/>
    <col min="16" max="16384" width="9.140625" style="28"/>
  </cols>
  <sheetData>
    <row r="1" spans="1:45" ht="15" x14ac:dyDescent="0.2">
      <c r="A1" s="232"/>
      <c r="B1" s="232"/>
    </row>
    <row r="2" spans="1:45" ht="15" x14ac:dyDescent="0.25">
      <c r="A2" s="243" t="s">
        <v>60</v>
      </c>
      <c r="B2" s="243"/>
      <c r="C2" s="243"/>
      <c r="D2" s="243"/>
      <c r="E2" s="243"/>
      <c r="F2" s="79"/>
      <c r="G2" s="38"/>
      <c r="H2" s="38"/>
      <c r="I2" s="38"/>
      <c r="J2" s="38"/>
      <c r="K2" s="38"/>
    </row>
    <row r="3" spans="1:45" ht="15.75" thickBot="1" x14ac:dyDescent="0.3">
      <c r="A3" s="80"/>
      <c r="B3" s="80"/>
      <c r="C3" s="80"/>
      <c r="D3" s="80"/>
      <c r="E3" s="80"/>
      <c r="F3" s="80"/>
    </row>
    <row r="4" spans="1:45" ht="34.5" customHeight="1" thickBot="1" x14ac:dyDescent="0.3">
      <c r="A4" s="238" t="s">
        <v>44</v>
      </c>
      <c r="B4" s="238" t="s">
        <v>45</v>
      </c>
      <c r="C4" s="235" t="s">
        <v>43</v>
      </c>
      <c r="D4" s="236"/>
      <c r="E4" s="237"/>
      <c r="F4" s="80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</row>
    <row r="5" spans="1:45" ht="24" customHeight="1" thickBot="1" x14ac:dyDescent="0.3">
      <c r="A5" s="239"/>
      <c r="B5" s="239"/>
      <c r="C5" s="81" t="s">
        <v>40</v>
      </c>
      <c r="D5" s="82" t="s">
        <v>41</v>
      </c>
      <c r="E5" s="81" t="s">
        <v>42</v>
      </c>
      <c r="F5" s="80"/>
    </row>
    <row r="6" spans="1:45" ht="20.100000000000001" customHeight="1" thickBot="1" x14ac:dyDescent="0.3">
      <c r="A6" s="240" t="s">
        <v>53</v>
      </c>
      <c r="B6" s="83" t="s">
        <v>63</v>
      </c>
      <c r="C6" s="84">
        <f>' розрахунок'!C40</f>
        <v>38.471437652229461</v>
      </c>
      <c r="D6" s="85">
        <f>' розрахунок'!C41</f>
        <v>9188.7451503406319</v>
      </c>
      <c r="E6" s="86">
        <f>' розрахунок'!C42</f>
        <v>10.686510458952627</v>
      </c>
      <c r="F6" s="80"/>
      <c r="G6" s="101"/>
    </row>
    <row r="7" spans="1:45" ht="20.100000000000001" customHeight="1" thickBot="1" x14ac:dyDescent="0.3">
      <c r="A7" s="241"/>
      <c r="B7" s="87" t="s">
        <v>64</v>
      </c>
      <c r="C7" s="88">
        <f>' розрахунок'!D40</f>
        <v>38.467976618915607</v>
      </c>
      <c r="D7" s="89">
        <f>' розрахунок'!D41</f>
        <v>9187.9184967238543</v>
      </c>
      <c r="E7" s="86">
        <f>' розрахунок'!D42</f>
        <v>10.68554906080989</v>
      </c>
      <c r="F7" s="80"/>
      <c r="G7" s="101"/>
    </row>
    <row r="8" spans="1:45" ht="20.100000000000001" customHeight="1" thickBot="1" x14ac:dyDescent="0.3">
      <c r="A8" s="241"/>
      <c r="B8" s="83" t="s">
        <v>65</v>
      </c>
      <c r="C8" s="84">
        <f>' розрахунок'!E40</f>
        <v>38.458994217614467</v>
      </c>
      <c r="D8" s="85">
        <f>' розрахунок'!E41</f>
        <v>9185.7730870009236</v>
      </c>
      <c r="E8" s="86">
        <f>' розрахунок'!E42</f>
        <v>10.683053949337351</v>
      </c>
      <c r="F8" s="80"/>
      <c r="G8" s="101"/>
    </row>
    <row r="9" spans="1:45" ht="20.100000000000001" customHeight="1" thickBot="1" x14ac:dyDescent="0.3">
      <c r="A9" s="241"/>
      <c r="B9" s="87" t="s">
        <v>66</v>
      </c>
      <c r="C9" s="88">
        <f>' розрахунок'!F40</f>
        <v>38.469472337485612</v>
      </c>
      <c r="D9" s="89">
        <f>' розрахунок'!F41</f>
        <v>9188.2757429718549</v>
      </c>
      <c r="E9" s="86">
        <f>' розрахунок'!F42</f>
        <v>10.685964538190447</v>
      </c>
      <c r="F9" s="80"/>
      <c r="G9" s="101"/>
    </row>
    <row r="10" spans="1:45" ht="20.100000000000001" customHeight="1" thickBot="1" x14ac:dyDescent="0.3">
      <c r="A10" s="241"/>
      <c r="B10" s="83" t="s">
        <v>67</v>
      </c>
      <c r="C10" s="84">
        <f>' розрахунок'!G40</f>
        <v>38.46987645055728</v>
      </c>
      <c r="D10" s="85">
        <f>' розрахунок'!G41</f>
        <v>9188.3722637221581</v>
      </c>
      <c r="E10" s="86">
        <f>' розрахунок'!G42</f>
        <v>10.686076791821467</v>
      </c>
      <c r="F10" s="80"/>
      <c r="G10" s="101"/>
    </row>
    <row r="11" spans="1:45" ht="20.100000000000001" customHeight="1" thickBot="1" x14ac:dyDescent="0.3">
      <c r="A11" s="241"/>
      <c r="B11" s="87" t="s">
        <v>96</v>
      </c>
      <c r="C11" s="88">
        <f>' розрахунок'!H40</f>
        <v>38.463510388059802</v>
      </c>
      <c r="D11" s="89">
        <f>' розрахунок'!H41</f>
        <v>9186.8517557954929</v>
      </c>
      <c r="E11" s="86">
        <f>' розрахунок'!H42</f>
        <v>10.684308441127722</v>
      </c>
      <c r="F11" s="80"/>
      <c r="G11" s="101"/>
    </row>
    <row r="12" spans="1:45" ht="20.100000000000001" customHeight="1" thickBot="1" x14ac:dyDescent="0.3">
      <c r="A12" s="241"/>
      <c r="B12" s="83" t="s">
        <v>99</v>
      </c>
      <c r="C12" s="84">
        <f>' розрахунок'!I40</f>
        <v>38.466231079953531</v>
      </c>
      <c r="D12" s="85">
        <f>' розрахунок'!I41</f>
        <v>9187.5015818994725</v>
      </c>
      <c r="E12" s="86">
        <f>' розрахунок'!I42</f>
        <v>10.68506418887598</v>
      </c>
      <c r="F12" s="80"/>
      <c r="G12" s="101"/>
    </row>
    <row r="13" spans="1:45" ht="20.100000000000001" customHeight="1" thickBot="1" x14ac:dyDescent="0.3">
      <c r="A13" s="241"/>
      <c r="B13" s="87" t="s">
        <v>68</v>
      </c>
      <c r="C13" s="88">
        <f>' розрахунок'!J40</f>
        <v>38.469714738545676</v>
      </c>
      <c r="D13" s="89">
        <f>' розрахунок'!J41</f>
        <v>9188.333639471206</v>
      </c>
      <c r="E13" s="86">
        <f>' розрахунок'!J42</f>
        <v>10.686031871818242</v>
      </c>
      <c r="F13" s="80"/>
      <c r="G13" s="101"/>
    </row>
    <row r="14" spans="1:45" ht="20.100000000000001" customHeight="1" thickBot="1" x14ac:dyDescent="0.3">
      <c r="A14" s="241"/>
      <c r="B14" s="83" t="s">
        <v>69</v>
      </c>
      <c r="C14" s="84">
        <f>' розрахунок'!K40</f>
        <v>38.4737423506309</v>
      </c>
      <c r="D14" s="85">
        <f>' розрахунок'!K41</f>
        <v>9189.295618104552</v>
      </c>
      <c r="E14" s="86">
        <f>' розрахунок'!K42</f>
        <v>10.687150652953028</v>
      </c>
      <c r="F14" s="80"/>
      <c r="G14" s="101"/>
    </row>
    <row r="15" spans="1:45" ht="20.100000000000001" customHeight="1" thickBot="1" x14ac:dyDescent="0.3">
      <c r="A15" s="241"/>
      <c r="B15" s="87" t="s">
        <v>70</v>
      </c>
      <c r="C15" s="90">
        <f>' розрахунок'!L40</f>
        <v>38.551999147519538</v>
      </c>
      <c r="D15" s="89">
        <f>' розрахунок'!L41</f>
        <v>9207.9869331885366</v>
      </c>
      <c r="E15" s="86">
        <f>' розрахунок'!L42</f>
        <v>10.70888865208876</v>
      </c>
      <c r="F15" s="80"/>
      <c r="G15" s="101"/>
    </row>
    <row r="16" spans="1:45" ht="20.100000000000001" customHeight="1" thickBot="1" x14ac:dyDescent="0.3">
      <c r="A16" s="241"/>
      <c r="B16" s="87" t="s">
        <v>71</v>
      </c>
      <c r="C16" s="90">
        <f>' розрахунок'!M40</f>
        <v>38.296778149329064</v>
      </c>
      <c r="D16" s="89">
        <f>' розрахунок'!M41</f>
        <v>9147.0284441768345</v>
      </c>
      <c r="E16" s="86">
        <f>' розрахунок'!M42</f>
        <v>10.637993930369184</v>
      </c>
      <c r="F16" s="80"/>
      <c r="G16" s="101"/>
    </row>
    <row r="17" spans="1:7" ht="20.100000000000001" customHeight="1" thickBot="1" x14ac:dyDescent="0.3">
      <c r="A17" s="241"/>
      <c r="B17" s="87" t="s">
        <v>72</v>
      </c>
      <c r="C17" s="90">
        <f>' розрахунок'!N40</f>
        <v>38.299330726714032</v>
      </c>
      <c r="D17" s="89">
        <f>' розрахунок'!N41</f>
        <v>9147.6381168196676</v>
      </c>
      <c r="E17" s="86">
        <f>' розрахунок'!N42</f>
        <v>10.638702979642787</v>
      </c>
      <c r="F17" s="80"/>
      <c r="G17" s="101"/>
    </row>
    <row r="18" spans="1:7" ht="20.100000000000001" customHeight="1" thickBot="1" x14ac:dyDescent="0.3">
      <c r="A18" s="241"/>
      <c r="B18" s="87" t="s">
        <v>73</v>
      </c>
      <c r="C18" s="90">
        <f>' розрахунок'!O40</f>
        <v>38.466452335589935</v>
      </c>
      <c r="D18" s="89">
        <f>' розрахунок'!O41</f>
        <v>9187.5544279010792</v>
      </c>
      <c r="E18" s="86">
        <f>' розрахунок'!O42</f>
        <v>10.685125648774981</v>
      </c>
      <c r="F18" s="80"/>
      <c r="G18" s="101"/>
    </row>
    <row r="19" spans="1:7" ht="20.100000000000001" customHeight="1" thickBot="1" x14ac:dyDescent="0.3">
      <c r="A19" s="241"/>
      <c r="B19" s="87" t="s">
        <v>74</v>
      </c>
      <c r="C19" s="90">
        <f>' розрахунок'!P40</f>
        <v>38.470667488933579</v>
      </c>
      <c r="D19" s="89">
        <f>' розрахунок'!P41</f>
        <v>9188.5611999950816</v>
      </c>
      <c r="E19" s="86">
        <f>' розрахунок'!P42</f>
        <v>10.686296524703772</v>
      </c>
      <c r="F19" s="80"/>
      <c r="G19" s="101"/>
    </row>
    <row r="20" spans="1:7" ht="20.100000000000001" customHeight="1" thickBot="1" x14ac:dyDescent="0.3">
      <c r="A20" s="241"/>
      <c r="B20" s="87" t="s">
        <v>75</v>
      </c>
      <c r="C20" s="90">
        <f>' розрахунок'!Q40</f>
        <v>38.46586238537494</v>
      </c>
      <c r="D20" s="89">
        <f>' розрахунок'!Q41</f>
        <v>9187.4135207110248</v>
      </c>
      <c r="E20" s="86">
        <f>' розрахунок'!Q42</f>
        <v>10.68496177371526</v>
      </c>
      <c r="F20" s="80"/>
      <c r="G20" s="101"/>
    </row>
    <row r="21" spans="1:7" ht="20.100000000000001" customHeight="1" thickBot="1" x14ac:dyDescent="0.3">
      <c r="A21" s="241"/>
      <c r="B21" s="87" t="s">
        <v>76</v>
      </c>
      <c r="C21" s="90">
        <f>' розрахунок'!R40</f>
        <v>38.466481775157447</v>
      </c>
      <c r="D21" s="89">
        <f>' розрахунок'!R41</f>
        <v>9187.5614594210783</v>
      </c>
      <c r="E21" s="86">
        <f>' розрахунок'!R42</f>
        <v>10.685133826432624</v>
      </c>
      <c r="F21" s="80"/>
      <c r="G21" s="101"/>
    </row>
    <row r="22" spans="1:7" ht="20.100000000000001" customHeight="1" thickBot="1" x14ac:dyDescent="0.3">
      <c r="A22" s="241"/>
      <c r="B22" s="87" t="s">
        <v>77</v>
      </c>
      <c r="C22" s="90">
        <f>' розрахунок'!S40</f>
        <v>38.469774373911548</v>
      </c>
      <c r="D22" s="89">
        <f>' розрахунок'!S41</f>
        <v>9188.3478831338398</v>
      </c>
      <c r="E22" s="86">
        <f>' розрахунок'!S42</f>
        <v>10.686048437197652</v>
      </c>
      <c r="F22" s="80"/>
      <c r="G22" s="101"/>
    </row>
    <row r="23" spans="1:7" ht="20.100000000000001" customHeight="1" thickBot="1" x14ac:dyDescent="0.3">
      <c r="A23" s="241"/>
      <c r="B23" s="87" t="s">
        <v>78</v>
      </c>
      <c r="C23" s="90">
        <f>' розрахунок'!T40</f>
        <v>0</v>
      </c>
      <c r="D23" s="89">
        <f>' розрахунок'!T41</f>
        <v>0</v>
      </c>
      <c r="E23" s="86">
        <f>' розрахунок'!T42</f>
        <v>0</v>
      </c>
      <c r="F23" s="80"/>
      <c r="G23" s="101"/>
    </row>
    <row r="24" spans="1:7" ht="20.100000000000001" customHeight="1" thickBot="1" x14ac:dyDescent="0.3">
      <c r="A24" s="241"/>
      <c r="B24" s="87" t="s">
        <v>100</v>
      </c>
      <c r="C24" s="90">
        <f>' розрахунок'!U40</f>
        <v>38.460371480462534</v>
      </c>
      <c r="D24" s="89">
        <f>' розрахунок'!U41</f>
        <v>9186.1020405854069</v>
      </c>
      <c r="E24" s="86">
        <f>' розрахунок'!U42</f>
        <v>10.683436522350704</v>
      </c>
      <c r="F24" s="80"/>
      <c r="G24" s="101"/>
    </row>
    <row r="25" spans="1:7" ht="20.100000000000001" customHeight="1" thickBot="1" x14ac:dyDescent="0.3">
      <c r="A25" s="241"/>
      <c r="B25" s="87" t="s">
        <v>79</v>
      </c>
      <c r="C25" s="90">
        <f>' розрахунок'!V40</f>
        <v>38.470981928257714</v>
      </c>
      <c r="D25" s="89">
        <f>' розрахунок'!V41</f>
        <v>9188.6363025384489</v>
      </c>
      <c r="E25" s="86">
        <f>' розрахунок'!V42</f>
        <v>10.686383868960476</v>
      </c>
      <c r="F25" s="80"/>
      <c r="G25" s="101"/>
    </row>
    <row r="26" spans="1:7" ht="20.100000000000001" customHeight="1" thickBot="1" x14ac:dyDescent="0.3">
      <c r="A26" s="241"/>
      <c r="B26" s="87" t="s">
        <v>80</v>
      </c>
      <c r="C26" s="90">
        <f>' розрахунок'!W40</f>
        <v>38.470041141150965</v>
      </c>
      <c r="D26" s="89">
        <f>' розрахунок'!W41</f>
        <v>9188.4115993952291</v>
      </c>
      <c r="E26" s="86">
        <f>' розрахунок'!W42</f>
        <v>10.686122539208601</v>
      </c>
      <c r="F26" s="80"/>
      <c r="G26" s="101"/>
    </row>
    <row r="27" spans="1:7" ht="20.100000000000001" customHeight="1" thickBot="1" x14ac:dyDescent="0.3">
      <c r="A27" s="241"/>
      <c r="B27" s="87" t="s">
        <v>81</v>
      </c>
      <c r="C27" s="90">
        <f>' розрахунок'!X40</f>
        <v>38.467358222464973</v>
      </c>
      <c r="D27" s="89">
        <f>' розрахунок'!X41</f>
        <v>9187.7707952670462</v>
      </c>
      <c r="E27" s="86">
        <f>' розрахунок'!X42</f>
        <v>10.685377284018047</v>
      </c>
      <c r="F27" s="80"/>
      <c r="G27" s="101"/>
    </row>
    <row r="28" spans="1:7" ht="20.100000000000001" customHeight="1" thickBot="1" x14ac:dyDescent="0.3">
      <c r="A28" s="241"/>
      <c r="B28" s="87" t="s">
        <v>82</v>
      </c>
      <c r="C28" s="90">
        <f>' розрахунок'!Y40</f>
        <v>38.450726041092949</v>
      </c>
      <c r="D28" s="89">
        <f>' розрахунок'!Y41</f>
        <v>9183.7982669382818</v>
      </c>
      <c r="E28" s="86">
        <f>' розрахунок'!Y42</f>
        <v>10.68075723363693</v>
      </c>
      <c r="F28" s="80"/>
      <c r="G28" s="101"/>
    </row>
    <row r="29" spans="1:7" ht="20.100000000000001" customHeight="1" thickBot="1" x14ac:dyDescent="0.3">
      <c r="A29" s="241"/>
      <c r="B29" s="87" t="s">
        <v>83</v>
      </c>
      <c r="C29" s="90">
        <f>' розрахунок'!Z40</f>
        <v>38.46455296992481</v>
      </c>
      <c r="D29" s="89">
        <f>' розрахунок'!Z41</f>
        <v>9187.1007721993647</v>
      </c>
      <c r="E29" s="86">
        <f>' розрахунок'!Z42</f>
        <v>10.684598047201336</v>
      </c>
      <c r="F29" s="80"/>
      <c r="G29" s="101"/>
    </row>
    <row r="30" spans="1:7" ht="20.100000000000001" customHeight="1" thickBot="1" x14ac:dyDescent="0.3">
      <c r="A30" s="241"/>
      <c r="B30" s="87" t="s">
        <v>84</v>
      </c>
      <c r="C30" s="90">
        <f>' розрахунок'!AA40</f>
        <v>38.477023973443082</v>
      </c>
      <c r="D30" s="89">
        <f>' розрахунок'!AA41</f>
        <v>9190.0794202585894</v>
      </c>
      <c r="E30" s="86">
        <f>' розрахунок'!AA42</f>
        <v>10.688062214845301</v>
      </c>
      <c r="F30" s="80"/>
      <c r="G30" s="101"/>
    </row>
    <row r="31" spans="1:7" ht="20.100000000000001" customHeight="1" thickBot="1" x14ac:dyDescent="0.3">
      <c r="A31" s="241"/>
      <c r="B31" s="87" t="s">
        <v>85</v>
      </c>
      <c r="C31" s="90">
        <f>' розрахунок'!AB40</f>
        <v>38.467103876680603</v>
      </c>
      <c r="D31" s="89">
        <f>' розрахунок'!AB41</f>
        <v>9187.7100458192672</v>
      </c>
      <c r="E31" s="86">
        <f>' розрахунок'!AB42</f>
        <v>10.685306632411278</v>
      </c>
      <c r="F31" s="80"/>
      <c r="G31" s="101"/>
    </row>
    <row r="32" spans="1:7" ht="20.100000000000001" customHeight="1" thickBot="1" x14ac:dyDescent="0.3">
      <c r="A32" s="241"/>
      <c r="B32" s="87" t="s">
        <v>86</v>
      </c>
      <c r="C32" s="90">
        <f>' розрахунок'!AC40</f>
        <v>38.472769369689658</v>
      </c>
      <c r="D32" s="89">
        <f>' розрахунок'!AC41</f>
        <v>9189.063225595959</v>
      </c>
      <c r="E32" s="86">
        <f>' розрахунок'!AC42</f>
        <v>10.686880380469349</v>
      </c>
      <c r="F32" s="80"/>
      <c r="G32" s="101"/>
    </row>
    <row r="33" spans="1:27" ht="20.100000000000001" customHeight="1" thickBot="1" x14ac:dyDescent="0.3">
      <c r="A33" s="241"/>
      <c r="B33" s="87" t="s">
        <v>87</v>
      </c>
      <c r="C33" s="90">
        <f>' розрахунок'!AD40</f>
        <v>38.468715346802981</v>
      </c>
      <c r="D33" s="89">
        <f>' розрахунок'!AD41</f>
        <v>9188.0949388509707</v>
      </c>
      <c r="E33" s="86">
        <f>' розрахунок'!AD42</f>
        <v>10.685754263000828</v>
      </c>
      <c r="F33" s="80"/>
      <c r="G33" s="101"/>
    </row>
    <row r="34" spans="1:27" ht="20.100000000000001" customHeight="1" thickBot="1" x14ac:dyDescent="0.3">
      <c r="A34" s="241"/>
      <c r="B34" s="87" t="s">
        <v>88</v>
      </c>
      <c r="C34" s="90">
        <f>' розрахунок'!AE40</f>
        <v>38.4646100827431</v>
      </c>
      <c r="D34" s="89">
        <f>' розрахунок'!AE41</f>
        <v>9187.1144133618509</v>
      </c>
      <c r="E34" s="86">
        <f>' розрахунок'!AE42</f>
        <v>10.684613911873083</v>
      </c>
      <c r="F34" s="80"/>
      <c r="G34" s="101"/>
    </row>
    <row r="35" spans="1:27" ht="20.100000000000001" customHeight="1" thickBot="1" x14ac:dyDescent="0.3">
      <c r="A35" s="241"/>
      <c r="B35" s="87" t="s">
        <v>89</v>
      </c>
      <c r="C35" s="90">
        <f>' розрахунок'!AF40</f>
        <v>38.466378371998644</v>
      </c>
      <c r="D35" s="89">
        <f>' розрахунок'!AF41</f>
        <v>9187.5367620005509</v>
      </c>
      <c r="E35" s="86">
        <f>' розрахунок'!AF42</f>
        <v>10.685105103332956</v>
      </c>
      <c r="F35" s="80"/>
      <c r="G35" s="101"/>
    </row>
    <row r="36" spans="1:27" ht="20.100000000000001" customHeight="1" thickBot="1" x14ac:dyDescent="0.3">
      <c r="A36" s="241"/>
      <c r="B36" s="87" t="s">
        <v>90</v>
      </c>
      <c r="C36" s="90">
        <f>' розрахунок'!AG40</f>
        <v>38.465767063002239</v>
      </c>
      <c r="D36" s="89">
        <f>' розрахунок'!AG41</f>
        <v>9187.3907533531274</v>
      </c>
      <c r="E36" s="86">
        <f>' розрахунок'!AG42</f>
        <v>10.6849352952784</v>
      </c>
      <c r="F36" s="80"/>
      <c r="G36" s="101"/>
    </row>
    <row r="37" spans="1:27" ht="20.100000000000001" customHeight="1" thickBot="1" x14ac:dyDescent="0.3">
      <c r="A37" s="241"/>
      <c r="B37" s="87" t="s">
        <v>91</v>
      </c>
      <c r="C37" s="90">
        <f>' розрахунок'!AH40</f>
        <v>38.509678129935821</v>
      </c>
      <c r="D37" s="89">
        <f>' розрахунок'!AH41</f>
        <v>9197.8787316548387</v>
      </c>
      <c r="E37" s="86">
        <f>' розрахунок'!AH42</f>
        <v>10.697132813871061</v>
      </c>
      <c r="F37" s="80"/>
      <c r="G37" s="101"/>
    </row>
    <row r="38" spans="1:27" ht="20.100000000000001" customHeight="1" thickBot="1" x14ac:dyDescent="0.3">
      <c r="A38" s="241"/>
      <c r="B38" s="87" t="s">
        <v>92</v>
      </c>
      <c r="C38" s="90">
        <f>' розрахунок'!AI40</f>
        <v>38.466771123802332</v>
      </c>
      <c r="D38" s="89">
        <f>' розрахунок'!AI41</f>
        <v>9187.6305691585785</v>
      </c>
      <c r="E38" s="86">
        <f>' розрахунок'!AI42</f>
        <v>10.685214201056203</v>
      </c>
      <c r="F38" s="80"/>
      <c r="G38" s="101"/>
    </row>
    <row r="39" spans="1:27" ht="20.100000000000001" customHeight="1" thickBot="1" x14ac:dyDescent="0.3">
      <c r="A39" s="242"/>
      <c r="B39" s="87" t="s">
        <v>93</v>
      </c>
      <c r="C39" s="90">
        <f>' розрахунок'!AJ40</f>
        <v>38.482732981760336</v>
      </c>
      <c r="D39" s="89">
        <f>' розрахунок'!AJ41</f>
        <v>9191.4429934882301</v>
      </c>
      <c r="E39" s="86">
        <f>' розрахунок'!AJ42</f>
        <v>10.689648050488982</v>
      </c>
      <c r="F39" s="80"/>
      <c r="G39" s="101"/>
    </row>
    <row r="40" spans="1:27" ht="33" customHeight="1" thickBot="1" x14ac:dyDescent="0.3">
      <c r="A40" s="233" t="s">
        <v>54</v>
      </c>
      <c r="B40" s="234"/>
      <c r="C40" s="91">
        <f>' розрахунок'!AK40</f>
        <v>38.4658519751261</v>
      </c>
      <c r="D40" s="92">
        <f>' розрахунок'!AK41</f>
        <v>9187.4110342657714</v>
      </c>
      <c r="E40" s="93">
        <f>' розрахунок'!AK42</f>
        <v>10.684958881979473</v>
      </c>
      <c r="F40" s="80"/>
      <c r="G40" s="101"/>
    </row>
    <row r="41" spans="1:27" ht="15" x14ac:dyDescent="0.25">
      <c r="A41" s="80"/>
      <c r="B41" s="80"/>
      <c r="C41" s="80"/>
      <c r="D41" s="80"/>
      <c r="E41" s="80"/>
      <c r="F41" s="80"/>
    </row>
    <row r="42" spans="1:27" ht="15" x14ac:dyDescent="0.25">
      <c r="A42" s="80"/>
      <c r="B42" s="80"/>
      <c r="C42" s="80"/>
      <c r="D42" s="80"/>
      <c r="E42" s="80"/>
      <c r="F42" s="80"/>
    </row>
    <row r="43" spans="1:27" ht="15" x14ac:dyDescent="0.25">
      <c r="A43" s="80"/>
      <c r="B43" s="80"/>
      <c r="C43" s="80"/>
      <c r="D43" s="80"/>
      <c r="E43" s="80"/>
      <c r="F43" s="80"/>
    </row>
    <row r="44" spans="1:27" ht="15.75" x14ac:dyDescent="0.2">
      <c r="A44" s="43" t="s">
        <v>112</v>
      </c>
      <c r="B44" s="43"/>
      <c r="C44" s="43"/>
      <c r="D44" s="43"/>
      <c r="E44" s="39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41"/>
    </row>
    <row r="45" spans="1:27" ht="15" x14ac:dyDescent="0.25">
      <c r="A45" s="35" t="s">
        <v>106</v>
      </c>
      <c r="B45" s="80"/>
      <c r="C45" s="68"/>
      <c r="D45" s="35"/>
      <c r="E45" s="35"/>
      <c r="F45" s="35"/>
      <c r="G45" s="30"/>
      <c r="H45" s="30"/>
      <c r="I45" s="41"/>
      <c r="J45" s="30"/>
      <c r="K45" s="30"/>
      <c r="L45" s="30"/>
      <c r="M45" s="30"/>
      <c r="N45" s="41"/>
      <c r="O45" s="30"/>
      <c r="P45" s="30"/>
      <c r="Q45" s="41"/>
      <c r="R45" s="41"/>
      <c r="S45" s="41"/>
      <c r="T45" s="41"/>
      <c r="U45" s="41"/>
      <c r="V45" s="30"/>
      <c r="W45" s="30"/>
      <c r="X45" s="30"/>
      <c r="Y45" s="30"/>
      <c r="Z45" s="30"/>
      <c r="AA45" s="41"/>
    </row>
    <row r="46" spans="1:27" ht="25.5" customHeight="1" x14ac:dyDescent="0.2">
      <c r="A46" s="43" t="s">
        <v>113</v>
      </c>
      <c r="B46" s="43"/>
      <c r="C46" s="43"/>
      <c r="D46" s="39"/>
      <c r="E46" s="39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41"/>
    </row>
    <row r="47" spans="1:27" ht="15" x14ac:dyDescent="0.25">
      <c r="A47" s="35" t="s">
        <v>107</v>
      </c>
      <c r="B47" s="80"/>
      <c r="C47" s="68"/>
      <c r="D47" s="35"/>
      <c r="E47" s="35"/>
      <c r="F47" s="35"/>
      <c r="G47" s="30"/>
      <c r="H47" s="30"/>
      <c r="I47" s="30"/>
      <c r="J47" s="30"/>
      <c r="K47" s="30"/>
      <c r="L47" s="30"/>
      <c r="M47" s="30"/>
      <c r="N47" s="41"/>
      <c r="O47" s="30"/>
      <c r="P47" s="30"/>
      <c r="Q47" s="35"/>
      <c r="R47" s="30"/>
      <c r="S47" s="30"/>
      <c r="T47" s="30"/>
      <c r="U47" s="35"/>
      <c r="V47" s="30"/>
      <c r="W47" s="30"/>
      <c r="X47" s="30"/>
      <c r="Y47" s="30"/>
      <c r="Z47" s="30"/>
      <c r="AA47" s="41"/>
    </row>
    <row r="48" spans="1:27" ht="26.25" customHeight="1" x14ac:dyDescent="0.2">
      <c r="A48" s="44" t="s">
        <v>114</v>
      </c>
      <c r="B48" s="44"/>
      <c r="C48" s="44"/>
      <c r="D48" s="44"/>
      <c r="E48" s="40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1"/>
    </row>
    <row r="49" spans="1:27" ht="15" x14ac:dyDescent="0.25">
      <c r="A49" s="35" t="s">
        <v>108</v>
      </c>
      <c r="B49" s="80"/>
      <c r="C49" s="68"/>
      <c r="D49" s="35"/>
      <c r="E49" s="35"/>
      <c r="F49" s="35"/>
      <c r="G49" s="30"/>
      <c r="H49" s="30"/>
      <c r="I49" s="30"/>
      <c r="J49" s="30"/>
      <c r="K49" s="30"/>
      <c r="L49" s="30"/>
      <c r="M49" s="30"/>
      <c r="N49" s="41"/>
      <c r="O49" s="30"/>
      <c r="P49" s="30"/>
      <c r="Q49" s="35"/>
      <c r="R49" s="30"/>
      <c r="S49" s="30"/>
      <c r="T49" s="30"/>
      <c r="U49" s="35"/>
      <c r="V49" s="30"/>
      <c r="W49" s="30"/>
      <c r="X49" s="30"/>
      <c r="Y49" s="30"/>
      <c r="Z49" s="30"/>
      <c r="AA49" s="41"/>
    </row>
    <row r="50" spans="1:27" ht="15.75" thickBot="1" x14ac:dyDescent="0.3">
      <c r="A50" s="76"/>
      <c r="B50" s="76"/>
      <c r="C50" s="76"/>
      <c r="D50" s="76"/>
      <c r="E50" s="76"/>
      <c r="F50" s="68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41"/>
    </row>
  </sheetData>
  <mergeCells count="7">
    <mergeCell ref="A1:B1"/>
    <mergeCell ref="A40:B40"/>
    <mergeCell ref="C4:E4"/>
    <mergeCell ref="B4:B5"/>
    <mergeCell ref="A4:A5"/>
    <mergeCell ref="A6:A39"/>
    <mergeCell ref="A2:E2"/>
  </mergeCells>
  <printOptions horizontalCentered="1" verticalCentered="1"/>
  <pageMargins left="0.25" right="0.25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3"/>
  <sheetViews>
    <sheetView workbookViewId="0"/>
  </sheetViews>
  <sheetFormatPr defaultRowHeight="15" x14ac:dyDescent="0.25"/>
  <cols>
    <col min="3" max="3" width="22.42578125" customWidth="1"/>
    <col min="4" max="4" width="24.140625" customWidth="1"/>
  </cols>
  <sheetData>
    <row r="1" spans="1:4" x14ac:dyDescent="0.25">
      <c r="A1">
        <v>3</v>
      </c>
      <c r="B1" t="s">
        <v>24</v>
      </c>
      <c r="C1" t="s">
        <v>25</v>
      </c>
      <c r="D1" t="s">
        <v>26</v>
      </c>
    </row>
    <row r="2" spans="1:4" x14ac:dyDescent="0.25">
      <c r="B2" t="s">
        <v>27</v>
      </c>
    </row>
    <row r="3" spans="1:4" x14ac:dyDescent="0.25">
      <c r="B3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паспорт</vt:lpstr>
      <vt:lpstr> розрахунок</vt:lpstr>
      <vt:lpstr>додаток</vt:lpstr>
      <vt:lpstr>додаток!Область_печати</vt:lpstr>
      <vt:lpstr>паспорт!Область_печати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Журавлев Aлексей Евгеньевич</cp:lastModifiedBy>
  <cp:lastPrinted>2017-03-01T13:46:14Z</cp:lastPrinted>
  <dcterms:created xsi:type="dcterms:W3CDTF">2016-10-07T07:24:19Z</dcterms:created>
  <dcterms:modified xsi:type="dcterms:W3CDTF">2017-06-01T13:28:29Z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