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135" windowWidth="10830" windowHeight="105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O42" i="1" l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22" i="1"/>
  <c r="AE15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<sst xmlns="http://schemas.openxmlformats.org/spreadsheetml/2006/main" count="73" uniqueCount="64">
  <si>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</si>
  <si>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</si>
  <si>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</si>
  <si>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</si>
  <si>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</si>
  <si>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</si>
  <si>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</si>
  <si>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</si>
  <si>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</si>
  <si>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</si>
  <si>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</si>
  <si>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</si>
  <si>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</si>
  <si>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</si>
  <si>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</si>
  <si>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</si>
  <si>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</si>
  <si>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</si>
  <si>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</si>
  <si>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</si>
  <si>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</si>
  <si>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</si>
  <si>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</si>
  <si>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</si>
  <si>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</si>
  <si>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</si>
  <si>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</si>
  <si>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</si>
  <si>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</si>
  <si>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</si>
  <si>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</si>
  <si>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</si>
  <si>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</si>
  <si>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</si>
  <si>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</si>
  <si>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</si>
  <si>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</si>
  <si>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</si>
  <si>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</si>
  <si>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</si>
  <si>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</si>
  <si>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</si>
  <si>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</si>
  <si>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</si>
  <si>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</si>
  <si>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</si>
  <si>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</si>
  <si>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</si>
  <si>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</si>
  <si>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</si>
  <si>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</si>
  <si>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</si>
  <si>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</si>
  <si>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</si>
  <si>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Лубнигаз"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</si>
  <si>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 xml:space="preserve"> Гнідинці-Шебелинка-Полтава-Київ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</si>
  <si>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Вишневе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</si>
  <si>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</si>
  <si>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</si>
  <si>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</si>
  <si>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</si>
  <si>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</si>
  <si>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</si>
  <si>
    <t>Маршрут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</si>
</sst>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164" fontId="2" fillId="2" borderId="40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66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 vertical="top" wrapText="1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165" fontId="2" fillId="0" borderId="50" xfId="0" applyNumberFormat="1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">
          <cell r="M32">
            <v>34.340000000000003</v>
          </cell>
          <cell r="N32">
            <v>8195</v>
          </cell>
        </row>
        <row r="33">
          <cell r="M33">
            <v>38.04</v>
          </cell>
          <cell r="N33">
            <v>9079</v>
          </cell>
        </row>
        <row r="35">
          <cell r="M35">
            <v>48.58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91.356999999999999</v>
          </cell>
          <cell r="C236">
            <v>4.2809999999999997</v>
          </cell>
          <cell r="D236">
            <v>0.94199999999999995</v>
          </cell>
          <cell r="E236">
            <v>0.154</v>
          </cell>
          <cell r="F236">
            <v>0.112</v>
          </cell>
          <cell r="G236">
            <v>2.9000000000000001E-2</v>
          </cell>
          <cell r="H236">
            <v>4.1000000000000002E-2</v>
          </cell>
          <cell r="I236">
            <v>6.0000000000000001E-3</v>
          </cell>
          <cell r="J236">
            <v>0.05</v>
          </cell>
          <cell r="K236">
            <v>1.5589999999999999</v>
          </cell>
          <cell r="L236">
            <v>1.4470000000000001</v>
          </cell>
          <cell r="M236">
            <v>2.1999999999999999E-2</v>
          </cell>
        </row>
        <row r="240">
          <cell r="M240">
            <v>0.73699999999999999</v>
          </cell>
        </row>
        <row r="241">
          <cell r="M241">
            <v>34.380000000000003</v>
          </cell>
          <cell r="N241">
            <v>8205</v>
          </cell>
        </row>
        <row r="242">
          <cell r="M242">
            <v>38.090000000000003</v>
          </cell>
          <cell r="N242">
            <v>9091</v>
          </cell>
        </row>
        <row r="244">
          <cell r="M244">
            <v>48.69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80.856999999999999</v>
          </cell>
          <cell r="C236">
            <v>9.1280000000000001</v>
          </cell>
          <cell r="D236">
            <v>1.0680000000000001</v>
          </cell>
          <cell r="E236">
            <v>0.33300000000000002</v>
          </cell>
          <cell r="F236">
            <v>7.4999999999999997E-2</v>
          </cell>
          <cell r="G236">
            <v>0.224</v>
          </cell>
          <cell r="H236">
            <v>0.22900000000000001</v>
          </cell>
          <cell r="I236">
            <v>5.0000000000000001E-3</v>
          </cell>
          <cell r="J236">
            <v>0.108</v>
          </cell>
          <cell r="K236">
            <v>5.1040000000000001</v>
          </cell>
          <cell r="L236">
            <v>2.8540000000000001</v>
          </cell>
          <cell r="M236">
            <v>1.4999999999999999E-2</v>
          </cell>
        </row>
        <row r="240">
          <cell r="M240">
            <v>0.81399999999999995</v>
          </cell>
        </row>
        <row r="241">
          <cell r="M241">
            <v>34.64</v>
          </cell>
          <cell r="N241">
            <v>8268</v>
          </cell>
        </row>
        <row r="242">
          <cell r="M242">
            <v>38.31</v>
          </cell>
          <cell r="N242">
            <v>9143</v>
          </cell>
        </row>
        <row r="244">
          <cell r="M244">
            <v>46.59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91.025999999999996</v>
          </cell>
          <cell r="C236">
            <v>4.3970000000000002</v>
          </cell>
          <cell r="D236">
            <v>0.92600000000000005</v>
          </cell>
          <cell r="E236">
            <v>0.159</v>
          </cell>
          <cell r="F236">
            <v>0.107</v>
          </cell>
          <cell r="G236">
            <v>3.2000000000000001E-2</v>
          </cell>
          <cell r="H236">
            <v>4.2999999999999997E-2</v>
          </cell>
          <cell r="I236">
            <v>6.0000000000000001E-3</v>
          </cell>
          <cell r="J236">
            <v>4.8000000000000001E-2</v>
          </cell>
          <cell r="K236">
            <v>1.6819999999999999</v>
          </cell>
          <cell r="L236">
            <v>1.554</v>
          </cell>
          <cell r="M236">
            <v>0.02</v>
          </cell>
        </row>
        <row r="240">
          <cell r="M240">
            <v>0.74</v>
          </cell>
        </row>
        <row r="241">
          <cell r="M241">
            <v>34.33</v>
          </cell>
          <cell r="N241">
            <v>8193</v>
          </cell>
        </row>
        <row r="242">
          <cell r="M242">
            <v>38.03</v>
          </cell>
          <cell r="N242">
            <v>9077</v>
          </cell>
        </row>
        <row r="244">
          <cell r="M244">
            <v>48.54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90.814999999999998</v>
          </cell>
          <cell r="C236">
            <v>4.4880000000000004</v>
          </cell>
          <cell r="D236">
            <v>0.94399999999999995</v>
          </cell>
          <cell r="E236">
            <v>0.16</v>
          </cell>
          <cell r="F236">
            <v>0.106</v>
          </cell>
          <cell r="G236">
            <v>3.2000000000000001E-2</v>
          </cell>
          <cell r="H236">
            <v>4.2999999999999997E-2</v>
          </cell>
          <cell r="I236">
            <v>6.0000000000000001E-3</v>
          </cell>
          <cell r="J236">
            <v>4.2999999999999997E-2</v>
          </cell>
          <cell r="K236">
            <v>1.706</v>
          </cell>
          <cell r="L236">
            <v>1.6359999999999999</v>
          </cell>
          <cell r="M236">
            <v>2.1000000000000001E-2</v>
          </cell>
        </row>
        <row r="240">
          <cell r="M240">
            <v>0.74099999999999999</v>
          </cell>
        </row>
        <row r="241">
          <cell r="M241">
            <v>34.32</v>
          </cell>
          <cell r="N241">
            <v>8191</v>
          </cell>
        </row>
        <row r="242">
          <cell r="M242">
            <v>38.020000000000003</v>
          </cell>
          <cell r="N242">
            <v>9074</v>
          </cell>
        </row>
        <row r="244">
          <cell r="M244">
            <v>48.47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zoomScaleSheetLayoutView="90" workbookViewId="0">
      <selection activeCell="AB41" sqref="AB41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W1" s="1" t="s">
        <v>63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55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5" t="s">
        <v>0</v>
      </c>
      <c r="B7" s="96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96" t="s">
        <v>32</v>
      </c>
      <c r="O7" s="97"/>
      <c r="P7" s="97"/>
      <c r="Q7" s="97"/>
      <c r="R7" s="97"/>
      <c r="S7" s="97"/>
      <c r="T7" s="97"/>
      <c r="U7" s="97"/>
      <c r="V7" s="97"/>
      <c r="W7" s="98"/>
      <c r="X7" s="78" t="s">
        <v>26</v>
      </c>
      <c r="Y7" s="75" t="s">
        <v>2</v>
      </c>
      <c r="Z7" s="69" t="s">
        <v>18</v>
      </c>
      <c r="AA7" s="69" t="s">
        <v>19</v>
      </c>
      <c r="AB7" s="72" t="s">
        <v>20</v>
      </c>
      <c r="AC7" s="65" t="s">
        <v>16</v>
      </c>
    </row>
    <row r="8" spans="1:34" ht="16.5" customHeight="1" thickBot="1" x14ac:dyDescent="0.3">
      <c r="A8" s="68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16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79"/>
      <c r="Y8" s="76"/>
      <c r="Z8" s="70"/>
      <c r="AA8" s="70"/>
      <c r="AB8" s="73"/>
      <c r="AC8" s="66"/>
    </row>
    <row r="9" spans="1:34" ht="15" customHeight="1" x14ac:dyDescent="0.25">
      <c r="A9" s="68"/>
      <c r="B9" s="81" t="s">
        <v>35</v>
      </c>
      <c r="C9" s="83" t="s">
        <v>36</v>
      </c>
      <c r="D9" s="83" t="s">
        <v>37</v>
      </c>
      <c r="E9" s="83" t="s">
        <v>42</v>
      </c>
      <c r="F9" s="83" t="s">
        <v>43</v>
      </c>
      <c r="G9" s="83" t="s">
        <v>40</v>
      </c>
      <c r="H9" s="83" t="s">
        <v>44</v>
      </c>
      <c r="I9" s="83" t="s">
        <v>41</v>
      </c>
      <c r="J9" s="83" t="s">
        <v>39</v>
      </c>
      <c r="K9" s="83" t="s">
        <v>38</v>
      </c>
      <c r="L9" s="83" t="s">
        <v>45</v>
      </c>
      <c r="M9" s="85" t="s">
        <v>46</v>
      </c>
      <c r="N9" s="117"/>
      <c r="O9" s="112" t="s">
        <v>33</v>
      </c>
      <c r="P9" s="114" t="s">
        <v>10</v>
      </c>
      <c r="Q9" s="72" t="s">
        <v>11</v>
      </c>
      <c r="R9" s="81" t="s">
        <v>34</v>
      </c>
      <c r="S9" s="83" t="s">
        <v>12</v>
      </c>
      <c r="T9" s="85" t="s">
        <v>13</v>
      </c>
      <c r="U9" s="118" t="s">
        <v>29</v>
      </c>
      <c r="V9" s="83" t="s">
        <v>14</v>
      </c>
      <c r="W9" s="85" t="s">
        <v>15</v>
      </c>
      <c r="X9" s="79"/>
      <c r="Y9" s="76"/>
      <c r="Z9" s="70"/>
      <c r="AA9" s="70"/>
      <c r="AB9" s="73"/>
      <c r="AC9" s="66"/>
    </row>
    <row r="10" spans="1:34" ht="92.25" customHeight="1" thickBot="1" x14ac:dyDescent="0.3">
      <c r="A10" s="68"/>
      <c r="B10" s="8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6"/>
      <c r="N10" s="117"/>
      <c r="O10" s="113"/>
      <c r="P10" s="115"/>
      <c r="Q10" s="74"/>
      <c r="R10" s="82"/>
      <c r="S10" s="84"/>
      <c r="T10" s="86"/>
      <c r="U10" s="119"/>
      <c r="V10" s="84"/>
      <c r="W10" s="86"/>
      <c r="X10" s="80"/>
      <c r="Y10" s="77"/>
      <c r="Z10" s="71"/>
      <c r="AA10" s="71"/>
      <c r="AB10" s="74"/>
      <c r="AC10" s="67"/>
    </row>
    <row r="11" spans="1:34" x14ac:dyDescent="0.25">
      <c r="A11" s="41">
        <v>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2">
        <f>[1]Лист1!$N$32</f>
        <v>8195</v>
      </c>
      <c r="P11" s="27">
        <f>[1]Лист1!$M$32</f>
        <v>34.340000000000003</v>
      </c>
      <c r="Q11" s="43">
        <f t="shared" ref="Q11:Q14" si="0">O11/859.8453</f>
        <v>9.5307842003672061</v>
      </c>
      <c r="R11" s="28">
        <f>[1]Лист1!$N$33</f>
        <v>9079</v>
      </c>
      <c r="S11" s="27">
        <f>[1]Лист1!$M$33</f>
        <v>38.04</v>
      </c>
      <c r="T11" s="43">
        <f t="shared" ref="T11:T14" si="1">R11/859.8453</f>
        <v>10.558876114110294</v>
      </c>
      <c r="U11" s="44">
        <v>11594</v>
      </c>
      <c r="V11" s="27">
        <f>[1]Лист1!$M$35</f>
        <v>48.58</v>
      </c>
      <c r="W11" s="43">
        <f t="shared" ref="W11:W14" si="2">U11/859.8453</f>
        <v>13.483820868707429</v>
      </c>
      <c r="X11" s="28"/>
      <c r="Y11" s="28"/>
      <c r="Z11" s="29"/>
      <c r="AA11" s="30"/>
      <c r="AB11" s="29"/>
      <c r="AC11" s="45">
        <v>3.8681000000000001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41">
        <v>2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46">
        <f>[1]Лист1!$N$32</f>
        <v>8195</v>
      </c>
      <c r="P12" s="33">
        <f>[1]Лист1!$M$32</f>
        <v>34.340000000000003</v>
      </c>
      <c r="Q12" s="47">
        <f t="shared" si="0"/>
        <v>9.5307842003672061</v>
      </c>
      <c r="R12" s="34">
        <f>[1]Лист1!$N$33</f>
        <v>9079</v>
      </c>
      <c r="S12" s="33">
        <f>[1]Лист1!$M$33</f>
        <v>38.04</v>
      </c>
      <c r="T12" s="47">
        <f t="shared" si="1"/>
        <v>10.558876114110294</v>
      </c>
      <c r="U12" s="48">
        <v>11594</v>
      </c>
      <c r="V12" s="33">
        <f>[1]Лист1!$M$35</f>
        <v>48.58</v>
      </c>
      <c r="W12" s="47">
        <f t="shared" si="2"/>
        <v>13.483820868707429</v>
      </c>
      <c r="X12" s="34"/>
      <c r="Y12" s="34"/>
      <c r="Z12" s="34"/>
      <c r="AA12" s="34"/>
      <c r="AB12" s="34"/>
      <c r="AC12" s="49">
        <v>3.7259000000000002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41">
        <v>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6">
        <f>[1]Лист1!$N$32</f>
        <v>8195</v>
      </c>
      <c r="P13" s="33">
        <f>[1]Лист1!$M$32</f>
        <v>34.340000000000003</v>
      </c>
      <c r="Q13" s="47">
        <f t="shared" si="0"/>
        <v>9.5307842003672061</v>
      </c>
      <c r="R13" s="34">
        <f>[1]Лист1!$N$33</f>
        <v>9079</v>
      </c>
      <c r="S13" s="33">
        <f>[1]Лист1!$M$33</f>
        <v>38.04</v>
      </c>
      <c r="T13" s="47">
        <f t="shared" si="1"/>
        <v>10.558876114110294</v>
      </c>
      <c r="U13" s="48">
        <v>11594</v>
      </c>
      <c r="V13" s="33">
        <f>[1]Лист1!$M$35</f>
        <v>48.58</v>
      </c>
      <c r="W13" s="47">
        <f t="shared" si="2"/>
        <v>13.483820868707429</v>
      </c>
      <c r="X13" s="34"/>
      <c r="Y13" s="34"/>
      <c r="Z13" s="34"/>
      <c r="AA13" s="34"/>
      <c r="AB13" s="34"/>
      <c r="AC13" s="49">
        <v>3.7342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41"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6">
        <f>[1]Лист1!$N$32</f>
        <v>8195</v>
      </c>
      <c r="P14" s="33">
        <f>[1]Лист1!$M$32</f>
        <v>34.340000000000003</v>
      </c>
      <c r="Q14" s="47">
        <f t="shared" si="0"/>
        <v>9.5307842003672061</v>
      </c>
      <c r="R14" s="34">
        <f>[1]Лист1!$N$33</f>
        <v>9079</v>
      </c>
      <c r="S14" s="33">
        <f>[1]Лист1!$M$33</f>
        <v>38.04</v>
      </c>
      <c r="T14" s="47">
        <f t="shared" si="1"/>
        <v>10.558876114110294</v>
      </c>
      <c r="U14" s="48">
        <v>11594</v>
      </c>
      <c r="V14" s="33">
        <f>[1]Лист1!$M$35</f>
        <v>48.58</v>
      </c>
      <c r="W14" s="47">
        <f t="shared" si="2"/>
        <v>13.483820868707429</v>
      </c>
      <c r="X14" s="34"/>
      <c r="Y14" s="34"/>
      <c r="Z14" s="34"/>
      <c r="AA14" s="34"/>
      <c r="AB14" s="34"/>
      <c r="AC14" s="49">
        <v>3.9388000000000001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41">
        <v>5</v>
      </c>
      <c r="B15" s="31">
        <f>[2]Лист1!$B$236</f>
        <v>91.356999999999999</v>
      </c>
      <c r="C15" s="32">
        <f>[2]Лист1!$C$236</f>
        <v>4.2809999999999997</v>
      </c>
      <c r="D15" s="32">
        <f>[2]Лист1!$D$236</f>
        <v>0.94199999999999995</v>
      </c>
      <c r="E15" s="32">
        <f>[2]Лист1!$F$236</f>
        <v>0.112</v>
      </c>
      <c r="F15" s="32">
        <f>[2]Лист1!$E$236</f>
        <v>0.154</v>
      </c>
      <c r="G15" s="32">
        <f>[2]Лист1!$I$236</f>
        <v>6.0000000000000001E-3</v>
      </c>
      <c r="H15" s="32">
        <f>[2]Лист1!$H$236</f>
        <v>4.1000000000000002E-2</v>
      </c>
      <c r="I15" s="32">
        <f>[2]Лист1!$G$236</f>
        <v>2.9000000000000001E-2</v>
      </c>
      <c r="J15" s="32">
        <f>[2]Лист1!$J$236</f>
        <v>0.05</v>
      </c>
      <c r="K15" s="32">
        <f>[2]Лист1!$M$236</f>
        <v>2.1999999999999999E-2</v>
      </c>
      <c r="L15" s="32">
        <f>[2]Лист1!$K$236</f>
        <v>1.5589999999999999</v>
      </c>
      <c r="M15" s="32">
        <f>[2]Лист1!$L$236</f>
        <v>1.4470000000000001</v>
      </c>
      <c r="N15" s="50">
        <f>[2]Лист1!$M$240</f>
        <v>0.73699999999999999</v>
      </c>
      <c r="O15" s="46">
        <f>[2]Лист1!$N$241</f>
        <v>8205</v>
      </c>
      <c r="P15" s="33">
        <f>[2]Лист1!$M$241</f>
        <v>34.380000000000003</v>
      </c>
      <c r="Q15" s="47">
        <f>O15/859.8453</f>
        <v>9.54241419939145</v>
      </c>
      <c r="R15" s="34">
        <f>[2]Лист1!$N$242</f>
        <v>9091</v>
      </c>
      <c r="S15" s="33">
        <f>[2]Лист1!$M$242</f>
        <v>38.090000000000003</v>
      </c>
      <c r="T15" s="47">
        <f>R15/859.8453</f>
        <v>10.572832112939386</v>
      </c>
      <c r="U15" s="48">
        <v>11621</v>
      </c>
      <c r="V15" s="33">
        <f>[2]Лист1!$M$244</f>
        <v>48.69</v>
      </c>
      <c r="W15" s="47">
        <f>U15/859.8453</f>
        <v>13.515221866072887</v>
      </c>
      <c r="X15" s="34"/>
      <c r="Y15" s="34"/>
      <c r="Z15" s="34"/>
      <c r="AA15" s="34"/>
      <c r="AB15" s="34"/>
      <c r="AC15" s="49">
        <v>4.1843999999999992</v>
      </c>
      <c r="AD15" s="16">
        <f t="shared" si="3"/>
        <v>99.999999999999986</v>
      </c>
      <c r="AE15" s="17" t="str">
        <f t="shared" si="4"/>
        <v>ОК</v>
      </c>
      <c r="AF15" s="8"/>
      <c r="AG15" s="8"/>
      <c r="AH15" s="8"/>
    </row>
    <row r="16" spans="1:34" x14ac:dyDescent="0.25">
      <c r="A16" s="41">
        <v>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0"/>
      <c r="O16" s="46">
        <f>[2]Лист1!$N$241</f>
        <v>8205</v>
      </c>
      <c r="P16" s="33">
        <f>[2]Лист1!$M$241</f>
        <v>34.380000000000003</v>
      </c>
      <c r="Q16" s="47">
        <f t="shared" ref="Q16:Q41" si="5">O16/859.8453</f>
        <v>9.54241419939145</v>
      </c>
      <c r="R16" s="34">
        <f>[2]Лист1!$N$242</f>
        <v>9091</v>
      </c>
      <c r="S16" s="33">
        <f>[2]Лист1!$M$242</f>
        <v>38.090000000000003</v>
      </c>
      <c r="T16" s="47">
        <f t="shared" ref="T16:T41" si="6">R16/859.8453</f>
        <v>10.572832112939386</v>
      </c>
      <c r="U16" s="48">
        <v>11621</v>
      </c>
      <c r="V16" s="33">
        <f>[2]Лист1!$M$244</f>
        <v>48.69</v>
      </c>
      <c r="W16" s="47">
        <f t="shared" ref="W16:W41" si="7">U16/859.8453</f>
        <v>13.515221866072887</v>
      </c>
      <c r="X16" s="34"/>
      <c r="Y16" s="34"/>
      <c r="Z16" s="34"/>
      <c r="AA16" s="34"/>
      <c r="AB16" s="34"/>
      <c r="AC16" s="49">
        <v>4.1446000000000005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41">
        <v>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50"/>
      <c r="O17" s="46">
        <f>[2]Лист1!$N$241</f>
        <v>8205</v>
      </c>
      <c r="P17" s="33">
        <f>[2]Лист1!$M$241</f>
        <v>34.380000000000003</v>
      </c>
      <c r="Q17" s="47">
        <f t="shared" si="5"/>
        <v>9.54241419939145</v>
      </c>
      <c r="R17" s="34">
        <f>[2]Лист1!$N$242</f>
        <v>9091</v>
      </c>
      <c r="S17" s="33">
        <f>[2]Лист1!$M$242</f>
        <v>38.090000000000003</v>
      </c>
      <c r="T17" s="47">
        <f t="shared" si="6"/>
        <v>10.572832112939386</v>
      </c>
      <c r="U17" s="48">
        <v>11621</v>
      </c>
      <c r="V17" s="33">
        <f>[2]Лист1!$M$244</f>
        <v>48.69</v>
      </c>
      <c r="W17" s="47">
        <f t="shared" si="7"/>
        <v>13.515221866072887</v>
      </c>
      <c r="X17" s="34"/>
      <c r="Y17" s="34"/>
      <c r="Z17" s="34"/>
      <c r="AA17" s="34"/>
      <c r="AB17" s="34"/>
      <c r="AC17" s="49">
        <v>4.4814999999999996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41">
        <v>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50"/>
      <c r="O18" s="46">
        <f>[2]Лист1!$N$241</f>
        <v>8205</v>
      </c>
      <c r="P18" s="33">
        <f>[2]Лист1!$M$241</f>
        <v>34.380000000000003</v>
      </c>
      <c r="Q18" s="47">
        <f t="shared" si="5"/>
        <v>9.54241419939145</v>
      </c>
      <c r="R18" s="34">
        <f>[2]Лист1!$N$242</f>
        <v>9091</v>
      </c>
      <c r="S18" s="33">
        <f>[2]Лист1!$M$242</f>
        <v>38.090000000000003</v>
      </c>
      <c r="T18" s="47">
        <f t="shared" si="6"/>
        <v>10.572832112939386</v>
      </c>
      <c r="U18" s="48">
        <v>11621</v>
      </c>
      <c r="V18" s="33">
        <f>[2]Лист1!$M$244</f>
        <v>48.69</v>
      </c>
      <c r="W18" s="47">
        <f t="shared" si="7"/>
        <v>13.515221866072887</v>
      </c>
      <c r="X18" s="34"/>
      <c r="Y18" s="35"/>
      <c r="Z18" s="34"/>
      <c r="AA18" s="34"/>
      <c r="AB18" s="34"/>
      <c r="AC18" s="49">
        <v>4.3544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41">
        <v>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0"/>
      <c r="O19" s="46">
        <f>[2]Лист1!$N$241</f>
        <v>8205</v>
      </c>
      <c r="P19" s="33">
        <f>[2]Лист1!$M$241</f>
        <v>34.380000000000003</v>
      </c>
      <c r="Q19" s="47">
        <f t="shared" si="5"/>
        <v>9.54241419939145</v>
      </c>
      <c r="R19" s="34">
        <f>[2]Лист1!$N$242</f>
        <v>9091</v>
      </c>
      <c r="S19" s="33">
        <f>[2]Лист1!$M$242</f>
        <v>38.090000000000003</v>
      </c>
      <c r="T19" s="47">
        <f t="shared" si="6"/>
        <v>10.572832112939386</v>
      </c>
      <c r="U19" s="48">
        <v>11621</v>
      </c>
      <c r="V19" s="33">
        <f>[2]Лист1!$M$244</f>
        <v>48.69</v>
      </c>
      <c r="W19" s="47">
        <f t="shared" si="7"/>
        <v>13.515221866072887</v>
      </c>
      <c r="X19" s="34"/>
      <c r="Y19" s="34"/>
      <c r="Z19" s="35"/>
      <c r="AA19" s="36"/>
      <c r="AB19" s="35"/>
      <c r="AC19" s="49">
        <v>3.6978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41">
        <v>10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0"/>
      <c r="O20" s="46">
        <f>[2]Лист1!$N$241</f>
        <v>8205</v>
      </c>
      <c r="P20" s="33">
        <f>[2]Лист1!$M$241</f>
        <v>34.380000000000003</v>
      </c>
      <c r="Q20" s="47">
        <f t="shared" si="5"/>
        <v>9.54241419939145</v>
      </c>
      <c r="R20" s="34">
        <f>[2]Лист1!$N$242</f>
        <v>9091</v>
      </c>
      <c r="S20" s="33">
        <f>[2]Лист1!$M$242</f>
        <v>38.090000000000003</v>
      </c>
      <c r="T20" s="47">
        <f t="shared" si="6"/>
        <v>10.572832112939386</v>
      </c>
      <c r="U20" s="48">
        <v>11621</v>
      </c>
      <c r="V20" s="33">
        <f>[2]Лист1!$M$244</f>
        <v>48.69</v>
      </c>
      <c r="W20" s="47">
        <f t="shared" si="7"/>
        <v>13.515221866072887</v>
      </c>
      <c r="X20" s="34"/>
      <c r="Y20" s="34"/>
      <c r="Z20" s="37"/>
      <c r="AA20" s="34"/>
      <c r="AB20" s="34"/>
      <c r="AC20" s="49">
        <v>3.4094000000000002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41">
        <v>11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0"/>
      <c r="O21" s="46">
        <f>[2]Лист1!$N$241</f>
        <v>8205</v>
      </c>
      <c r="P21" s="33">
        <f>[2]Лист1!$M$241</f>
        <v>34.380000000000003</v>
      </c>
      <c r="Q21" s="47">
        <f t="shared" si="5"/>
        <v>9.54241419939145</v>
      </c>
      <c r="R21" s="34">
        <f>[2]Лист1!$N$242</f>
        <v>9091</v>
      </c>
      <c r="S21" s="33">
        <f>[2]Лист1!$M$242</f>
        <v>38.090000000000003</v>
      </c>
      <c r="T21" s="47">
        <f t="shared" si="6"/>
        <v>10.572832112939386</v>
      </c>
      <c r="U21" s="48">
        <v>11621</v>
      </c>
      <c r="V21" s="33">
        <f>[2]Лист1!$M$244</f>
        <v>48.69</v>
      </c>
      <c r="W21" s="47">
        <f t="shared" si="7"/>
        <v>13.515221866072887</v>
      </c>
      <c r="X21" s="34"/>
      <c r="Y21" s="34"/>
      <c r="Z21" s="37"/>
      <c r="AA21" s="37"/>
      <c r="AB21" s="35"/>
      <c r="AC21" s="49">
        <v>3.3609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41">
        <v>12</v>
      </c>
      <c r="B22" s="31">
        <f>[3]Лист1!$B$236</f>
        <v>80.856999999999999</v>
      </c>
      <c r="C22" s="32">
        <f>[3]Лист1!$C$236</f>
        <v>9.1280000000000001</v>
      </c>
      <c r="D22" s="32">
        <f>[3]Лист1!$D$236</f>
        <v>1.0680000000000001</v>
      </c>
      <c r="E22" s="32">
        <f>[3]Лист1!$F$236</f>
        <v>7.4999999999999997E-2</v>
      </c>
      <c r="F22" s="32">
        <f>[3]Лист1!$E$236</f>
        <v>0.33300000000000002</v>
      </c>
      <c r="G22" s="32">
        <f>[3]Лист1!$I$236</f>
        <v>5.0000000000000001E-3</v>
      </c>
      <c r="H22" s="32">
        <f>[3]Лист1!$H$236</f>
        <v>0.22900000000000001</v>
      </c>
      <c r="I22" s="32">
        <f>[3]Лист1!$G$236</f>
        <v>0.224</v>
      </c>
      <c r="J22" s="32">
        <f>[3]Лист1!$J$236</f>
        <v>0.108</v>
      </c>
      <c r="K22" s="32">
        <f>[3]Лист1!$M$236</f>
        <v>1.4999999999999999E-2</v>
      </c>
      <c r="L22" s="32">
        <f>[3]Лист1!$K$236</f>
        <v>5.1040000000000001</v>
      </c>
      <c r="M22" s="32">
        <f>[3]Лист1!$L$236</f>
        <v>2.8540000000000001</v>
      </c>
      <c r="N22" s="50">
        <f>[3]Лист1!$M$240</f>
        <v>0.81399999999999995</v>
      </c>
      <c r="O22" s="46">
        <f>[3]Лист1!$N$241</f>
        <v>8268</v>
      </c>
      <c r="P22" s="33">
        <f>[3]Лист1!$M$241</f>
        <v>34.64</v>
      </c>
      <c r="Q22" s="47">
        <f t="shared" si="5"/>
        <v>9.6156831932441804</v>
      </c>
      <c r="R22" s="34">
        <f>[3]Лист1!$N$242</f>
        <v>9143</v>
      </c>
      <c r="S22" s="33">
        <f>[3]Лист1!$M$242</f>
        <v>38.31</v>
      </c>
      <c r="T22" s="47">
        <f t="shared" si="6"/>
        <v>10.633308107865451</v>
      </c>
      <c r="U22" s="48">
        <v>11119</v>
      </c>
      <c r="V22" s="33">
        <f>[3]Лист1!$M$244</f>
        <v>46.59</v>
      </c>
      <c r="W22" s="47">
        <f t="shared" si="7"/>
        <v>12.931395915055884</v>
      </c>
      <c r="X22" s="34">
        <v>-8.1</v>
      </c>
      <c r="Y22" s="34">
        <v>-5.8</v>
      </c>
      <c r="Z22" s="37">
        <v>3.5</v>
      </c>
      <c r="AA22" s="34" t="s">
        <v>58</v>
      </c>
      <c r="AB22" s="34" t="s">
        <v>58</v>
      </c>
      <c r="AC22" s="49">
        <v>3.6588000000000003</v>
      </c>
      <c r="AD22" s="16">
        <f t="shared" si="3"/>
        <v>100</v>
      </c>
      <c r="AE22" s="17" t="str">
        <f t="shared" si="4"/>
        <v>ОК</v>
      </c>
      <c r="AF22" s="8"/>
      <c r="AG22" s="8"/>
      <c r="AH22" s="8"/>
    </row>
    <row r="23" spans="1:34" x14ac:dyDescent="0.25">
      <c r="A23" s="41">
        <v>13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50"/>
      <c r="O23" s="46">
        <f>[3]Лист1!$N$241</f>
        <v>8268</v>
      </c>
      <c r="P23" s="33">
        <f>[3]Лист1!$M$241</f>
        <v>34.64</v>
      </c>
      <c r="Q23" s="47">
        <f t="shared" si="5"/>
        <v>9.6156831932441804</v>
      </c>
      <c r="R23" s="34">
        <f>[3]Лист1!$N$242</f>
        <v>9143</v>
      </c>
      <c r="S23" s="33">
        <f>[3]Лист1!$M$242</f>
        <v>38.31</v>
      </c>
      <c r="T23" s="47">
        <f t="shared" si="6"/>
        <v>10.633308107865451</v>
      </c>
      <c r="U23" s="48">
        <v>11119</v>
      </c>
      <c r="V23" s="33">
        <f>[3]Лист1!$M$244</f>
        <v>46.59</v>
      </c>
      <c r="W23" s="47">
        <f t="shared" si="7"/>
        <v>12.931395915055884</v>
      </c>
      <c r="X23" s="34"/>
      <c r="Y23" s="34"/>
      <c r="Z23" s="38"/>
      <c r="AA23" s="34"/>
      <c r="AB23" s="34"/>
      <c r="AC23" s="49">
        <v>4.2107000000000001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41">
        <v>14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0"/>
      <c r="O24" s="46">
        <f>[3]Лист1!$N$241</f>
        <v>8268</v>
      </c>
      <c r="P24" s="33">
        <f>[3]Лист1!$M$241</f>
        <v>34.64</v>
      </c>
      <c r="Q24" s="47">
        <f t="shared" si="5"/>
        <v>9.6156831932441804</v>
      </c>
      <c r="R24" s="34">
        <f>[3]Лист1!$N$242</f>
        <v>9143</v>
      </c>
      <c r="S24" s="33">
        <f>[3]Лист1!$M$242</f>
        <v>38.31</v>
      </c>
      <c r="T24" s="47">
        <f t="shared" si="6"/>
        <v>10.633308107865451</v>
      </c>
      <c r="U24" s="48">
        <v>11119</v>
      </c>
      <c r="V24" s="33">
        <f>[3]Лист1!$M$244</f>
        <v>46.59</v>
      </c>
      <c r="W24" s="47">
        <f t="shared" si="7"/>
        <v>12.931395915055884</v>
      </c>
      <c r="X24" s="34"/>
      <c r="Y24" s="34"/>
      <c r="Z24" s="37"/>
      <c r="AA24" s="34"/>
      <c r="AB24" s="34"/>
      <c r="AC24" s="49">
        <v>3.9697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41">
        <v>15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0"/>
      <c r="O25" s="46">
        <f>[3]Лист1!$N$241</f>
        <v>8268</v>
      </c>
      <c r="P25" s="33">
        <f>[3]Лист1!$M$241</f>
        <v>34.64</v>
      </c>
      <c r="Q25" s="47">
        <f t="shared" si="5"/>
        <v>9.6156831932441804</v>
      </c>
      <c r="R25" s="34">
        <f>[3]Лист1!$N$242</f>
        <v>9143</v>
      </c>
      <c r="S25" s="33">
        <f>[3]Лист1!$M$242</f>
        <v>38.31</v>
      </c>
      <c r="T25" s="47">
        <f t="shared" si="6"/>
        <v>10.633308107865451</v>
      </c>
      <c r="U25" s="48">
        <v>11119</v>
      </c>
      <c r="V25" s="33">
        <f>[3]Лист1!$M$244</f>
        <v>46.59</v>
      </c>
      <c r="W25" s="47">
        <f t="shared" si="7"/>
        <v>12.931395915055884</v>
      </c>
      <c r="X25" s="34"/>
      <c r="Y25" s="34"/>
      <c r="Z25" s="37"/>
      <c r="AA25" s="34"/>
      <c r="AB25" s="34"/>
      <c r="AC25" s="49">
        <v>1.5274000000000001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41">
        <v>16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0"/>
      <c r="O26" s="46">
        <f>[3]Лист1!$N$241</f>
        <v>8268</v>
      </c>
      <c r="P26" s="33">
        <f>[3]Лист1!$M$241</f>
        <v>34.64</v>
      </c>
      <c r="Q26" s="47">
        <f t="shared" si="5"/>
        <v>9.6156831932441804</v>
      </c>
      <c r="R26" s="34">
        <f>[3]Лист1!$N$242</f>
        <v>9143</v>
      </c>
      <c r="S26" s="33">
        <f>[3]Лист1!$M$242</f>
        <v>38.31</v>
      </c>
      <c r="T26" s="47">
        <f t="shared" si="6"/>
        <v>10.633308107865451</v>
      </c>
      <c r="U26" s="48">
        <v>11119</v>
      </c>
      <c r="V26" s="33">
        <f>[3]Лист1!$M$244</f>
        <v>46.59</v>
      </c>
      <c r="W26" s="47">
        <f t="shared" si="7"/>
        <v>12.931395915055884</v>
      </c>
      <c r="X26" s="34"/>
      <c r="Y26" s="35"/>
      <c r="Z26" s="39"/>
      <c r="AA26" s="34"/>
      <c r="AB26" s="34"/>
      <c r="AC26" s="49">
        <v>3.9186999999999999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41">
        <v>17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0"/>
      <c r="O27" s="46">
        <f>[3]Лист1!$N$241</f>
        <v>8268</v>
      </c>
      <c r="P27" s="33">
        <f>[3]Лист1!$M$241</f>
        <v>34.64</v>
      </c>
      <c r="Q27" s="47">
        <f t="shared" si="5"/>
        <v>9.6156831932441804</v>
      </c>
      <c r="R27" s="34">
        <f>[3]Лист1!$N$242</f>
        <v>9143</v>
      </c>
      <c r="S27" s="33">
        <f>[3]Лист1!$M$242</f>
        <v>38.31</v>
      </c>
      <c r="T27" s="47">
        <f t="shared" si="6"/>
        <v>10.633308107865451</v>
      </c>
      <c r="U27" s="48">
        <v>11119</v>
      </c>
      <c r="V27" s="33">
        <f>[3]Лист1!$M$244</f>
        <v>46.59</v>
      </c>
      <c r="W27" s="47">
        <f t="shared" si="7"/>
        <v>12.931395915055884</v>
      </c>
      <c r="X27" s="34"/>
      <c r="Y27" s="34"/>
      <c r="Z27" s="39"/>
      <c r="AA27" s="34"/>
      <c r="AB27" s="34"/>
      <c r="AC27" s="49">
        <v>4.3390000000000004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41">
        <v>18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0"/>
      <c r="O28" s="46">
        <f>[3]Лист1!$N$241</f>
        <v>8268</v>
      </c>
      <c r="P28" s="33">
        <f>[3]Лист1!$M$241</f>
        <v>34.64</v>
      </c>
      <c r="Q28" s="47">
        <f t="shared" si="5"/>
        <v>9.6156831932441804</v>
      </c>
      <c r="R28" s="34">
        <f>[3]Лист1!$N$242</f>
        <v>9143</v>
      </c>
      <c r="S28" s="33">
        <f>[3]Лист1!$M$242</f>
        <v>38.31</v>
      </c>
      <c r="T28" s="47">
        <f t="shared" si="6"/>
        <v>10.633308107865451</v>
      </c>
      <c r="U28" s="48">
        <v>11119</v>
      </c>
      <c r="V28" s="33">
        <f>[3]Лист1!$M$244</f>
        <v>46.59</v>
      </c>
      <c r="W28" s="47">
        <f t="shared" si="7"/>
        <v>12.931395915055884</v>
      </c>
      <c r="X28" s="34"/>
      <c r="Y28" s="34"/>
      <c r="Z28" s="39"/>
      <c r="AA28" s="34"/>
      <c r="AB28" s="34"/>
      <c r="AC28" s="49">
        <v>3.9750999999999999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41">
        <v>19</v>
      </c>
      <c r="B29" s="31">
        <f>[4]Лист1!$B$236</f>
        <v>91.025999999999996</v>
      </c>
      <c r="C29" s="32">
        <f>[4]Лист1!$C$236</f>
        <v>4.3970000000000002</v>
      </c>
      <c r="D29" s="32">
        <f>[4]Лист1!$D$236</f>
        <v>0.92600000000000005</v>
      </c>
      <c r="E29" s="32">
        <f>[4]Лист1!$F$236</f>
        <v>0.107</v>
      </c>
      <c r="F29" s="32">
        <f>[4]Лист1!$E$236</f>
        <v>0.159</v>
      </c>
      <c r="G29" s="32">
        <f>[4]Лист1!$I$236</f>
        <v>6.0000000000000001E-3</v>
      </c>
      <c r="H29" s="32">
        <f>[4]Лист1!$H$236</f>
        <v>4.2999999999999997E-2</v>
      </c>
      <c r="I29" s="32">
        <f>[4]Лист1!$G$236</f>
        <v>3.2000000000000001E-2</v>
      </c>
      <c r="J29" s="32">
        <f>[4]Лист1!$J$236</f>
        <v>4.8000000000000001E-2</v>
      </c>
      <c r="K29" s="32">
        <f>[4]Лист1!$M$236</f>
        <v>0.02</v>
      </c>
      <c r="L29" s="32">
        <f>[4]Лист1!$K$236</f>
        <v>1.6819999999999999</v>
      </c>
      <c r="M29" s="32">
        <f>[4]Лист1!$L$236</f>
        <v>1.554</v>
      </c>
      <c r="N29" s="50">
        <f>[4]Лист1!$M$240</f>
        <v>0.74</v>
      </c>
      <c r="O29" s="46">
        <f>[4]Лист1!$N$241</f>
        <v>8193</v>
      </c>
      <c r="P29" s="33">
        <f>[4]Лист1!$M$241</f>
        <v>34.33</v>
      </c>
      <c r="Q29" s="47">
        <f t="shared" si="5"/>
        <v>9.5284582005623584</v>
      </c>
      <c r="R29" s="34">
        <f>[4]Лист1!$N$242</f>
        <v>9077</v>
      </c>
      <c r="S29" s="33">
        <f>[4]Лист1!$M$242</f>
        <v>38.03</v>
      </c>
      <c r="T29" s="47">
        <f t="shared" si="6"/>
        <v>10.556550114305447</v>
      </c>
      <c r="U29" s="48">
        <v>11584</v>
      </c>
      <c r="V29" s="33">
        <f>[4]Лист1!$M$244</f>
        <v>48.54</v>
      </c>
      <c r="W29" s="47">
        <f t="shared" si="7"/>
        <v>13.472190869683187</v>
      </c>
      <c r="X29" s="34"/>
      <c r="Y29" s="34"/>
      <c r="Z29" s="39"/>
      <c r="AA29" s="34"/>
      <c r="AB29" s="34"/>
      <c r="AC29" s="49">
        <v>3.9316</v>
      </c>
      <c r="AD29" s="16">
        <f t="shared" si="3"/>
        <v>100.00000000000001</v>
      </c>
      <c r="AE29" s="17" t="str">
        <f t="shared" si="4"/>
        <v>ОК</v>
      </c>
      <c r="AF29" s="8"/>
      <c r="AG29" s="8"/>
      <c r="AH29" s="8"/>
    </row>
    <row r="30" spans="1:34" x14ac:dyDescent="0.25">
      <c r="A30" s="41">
        <v>20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50"/>
      <c r="O30" s="46">
        <f>[4]Лист1!$N$241</f>
        <v>8193</v>
      </c>
      <c r="P30" s="33">
        <f>[4]Лист1!$M$241</f>
        <v>34.33</v>
      </c>
      <c r="Q30" s="47">
        <f t="shared" si="5"/>
        <v>9.5284582005623584</v>
      </c>
      <c r="R30" s="34">
        <f>[4]Лист1!$N$242</f>
        <v>9077</v>
      </c>
      <c r="S30" s="33">
        <f>[4]Лист1!$M$242</f>
        <v>38.03</v>
      </c>
      <c r="T30" s="47">
        <f t="shared" si="6"/>
        <v>10.556550114305447</v>
      </c>
      <c r="U30" s="48">
        <v>11584</v>
      </c>
      <c r="V30" s="33">
        <f>[4]Лист1!$M$244</f>
        <v>48.54</v>
      </c>
      <c r="W30" s="47">
        <f t="shared" si="7"/>
        <v>13.472190869683187</v>
      </c>
      <c r="X30" s="34"/>
      <c r="Y30" s="34"/>
      <c r="Z30" s="37"/>
      <c r="AA30" s="34"/>
      <c r="AB30" s="34"/>
      <c r="AC30" s="49">
        <v>4.0247000000000002</v>
      </c>
      <c r="AD30" s="16">
        <f t="shared" si="3"/>
        <v>0</v>
      </c>
      <c r="AE30" s="17" t="str">
        <f t="shared" ref="AE30" si="8">IF(AD30=100,"ОК"," ")</f>
        <v xml:space="preserve"> </v>
      </c>
      <c r="AF30" s="8"/>
      <c r="AG30" s="8"/>
      <c r="AH30" s="8"/>
    </row>
    <row r="31" spans="1:34" x14ac:dyDescent="0.25">
      <c r="A31" s="41">
        <v>21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0"/>
      <c r="O31" s="46">
        <f>[4]Лист1!$N$241</f>
        <v>8193</v>
      </c>
      <c r="P31" s="33">
        <f>[4]Лист1!$M$241</f>
        <v>34.33</v>
      </c>
      <c r="Q31" s="47">
        <f t="shared" si="5"/>
        <v>9.5284582005623584</v>
      </c>
      <c r="R31" s="34">
        <f>[4]Лист1!$N$242</f>
        <v>9077</v>
      </c>
      <c r="S31" s="33">
        <f>[4]Лист1!$M$242</f>
        <v>38.03</v>
      </c>
      <c r="T31" s="47">
        <f t="shared" si="6"/>
        <v>10.556550114305447</v>
      </c>
      <c r="U31" s="48">
        <v>11584</v>
      </c>
      <c r="V31" s="33">
        <f>[4]Лист1!$M$244</f>
        <v>48.54</v>
      </c>
      <c r="W31" s="47">
        <f t="shared" si="7"/>
        <v>13.472190869683187</v>
      </c>
      <c r="X31" s="34"/>
      <c r="Y31" s="34"/>
      <c r="Z31" s="37"/>
      <c r="AA31" s="34"/>
      <c r="AB31" s="34"/>
      <c r="AC31" s="49">
        <v>4.0901999999999994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41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50"/>
      <c r="O32" s="46">
        <f>[4]Лист1!$N$241</f>
        <v>8193</v>
      </c>
      <c r="P32" s="33">
        <f>[4]Лист1!$M$241</f>
        <v>34.33</v>
      </c>
      <c r="Q32" s="47">
        <f t="shared" si="5"/>
        <v>9.5284582005623584</v>
      </c>
      <c r="R32" s="34">
        <f>[4]Лист1!$N$242</f>
        <v>9077</v>
      </c>
      <c r="S32" s="33">
        <f>[4]Лист1!$M$242</f>
        <v>38.03</v>
      </c>
      <c r="T32" s="47">
        <f t="shared" si="6"/>
        <v>10.556550114305447</v>
      </c>
      <c r="U32" s="48">
        <v>11584</v>
      </c>
      <c r="V32" s="33">
        <f>[4]Лист1!$M$244</f>
        <v>48.54</v>
      </c>
      <c r="W32" s="47">
        <f t="shared" si="7"/>
        <v>13.472190869683187</v>
      </c>
      <c r="X32" s="34"/>
      <c r="Y32" s="34"/>
      <c r="Z32" s="38"/>
      <c r="AA32" s="34"/>
      <c r="AB32" s="34"/>
      <c r="AC32" s="49">
        <v>3.9125000000000001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41">
        <v>23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50"/>
      <c r="O33" s="46">
        <f>[4]Лист1!$N$241</f>
        <v>8193</v>
      </c>
      <c r="P33" s="33">
        <f>[4]Лист1!$M$241</f>
        <v>34.33</v>
      </c>
      <c r="Q33" s="47">
        <f t="shared" si="5"/>
        <v>9.5284582005623584</v>
      </c>
      <c r="R33" s="34">
        <f>[4]Лист1!$N$242</f>
        <v>9077</v>
      </c>
      <c r="S33" s="33">
        <f>[4]Лист1!$M$242</f>
        <v>38.03</v>
      </c>
      <c r="T33" s="47">
        <f t="shared" si="6"/>
        <v>10.556550114305447</v>
      </c>
      <c r="U33" s="48">
        <v>11584</v>
      </c>
      <c r="V33" s="33">
        <f>[4]Лист1!$M$244</f>
        <v>48.54</v>
      </c>
      <c r="W33" s="47">
        <f t="shared" si="7"/>
        <v>13.472190869683187</v>
      </c>
      <c r="X33" s="34"/>
      <c r="Y33" s="34"/>
      <c r="Z33" s="37"/>
      <c r="AA33" s="34"/>
      <c r="AB33" s="34"/>
      <c r="AC33" s="49">
        <v>3.92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41">
        <v>24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50"/>
      <c r="O34" s="46">
        <f>[4]Лист1!$N$241</f>
        <v>8193</v>
      </c>
      <c r="P34" s="33">
        <f>[4]Лист1!$M$241</f>
        <v>34.33</v>
      </c>
      <c r="Q34" s="47">
        <f t="shared" si="5"/>
        <v>9.5284582005623584</v>
      </c>
      <c r="R34" s="34">
        <f>[4]Лист1!$N$242</f>
        <v>9077</v>
      </c>
      <c r="S34" s="33">
        <f>[4]Лист1!$M$242</f>
        <v>38.03</v>
      </c>
      <c r="T34" s="47">
        <f t="shared" si="6"/>
        <v>10.556550114305447</v>
      </c>
      <c r="U34" s="48">
        <v>11584</v>
      </c>
      <c r="V34" s="33">
        <f>[4]Лист1!$M$244</f>
        <v>48.54</v>
      </c>
      <c r="W34" s="47">
        <f t="shared" si="7"/>
        <v>13.472190869683187</v>
      </c>
      <c r="X34" s="34"/>
      <c r="Y34" s="34"/>
      <c r="Z34" s="38"/>
      <c r="AA34" s="34"/>
      <c r="AB34" s="34"/>
      <c r="AC34" s="49">
        <v>3.8216999999999999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41">
        <v>25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0"/>
      <c r="O35" s="46">
        <f>[4]Лист1!$N$241</f>
        <v>8193</v>
      </c>
      <c r="P35" s="33">
        <f>[4]Лист1!$M$241</f>
        <v>34.33</v>
      </c>
      <c r="Q35" s="47">
        <f t="shared" si="5"/>
        <v>9.5284582005623584</v>
      </c>
      <c r="R35" s="34">
        <f>[4]Лист1!$N$242</f>
        <v>9077</v>
      </c>
      <c r="S35" s="33">
        <f>[4]Лист1!$M$242</f>
        <v>38.03</v>
      </c>
      <c r="T35" s="47">
        <f t="shared" si="6"/>
        <v>10.556550114305447</v>
      </c>
      <c r="U35" s="48">
        <v>11584</v>
      </c>
      <c r="V35" s="33">
        <f>[4]Лист1!$M$244</f>
        <v>48.54</v>
      </c>
      <c r="W35" s="47">
        <f t="shared" si="7"/>
        <v>13.472190869683187</v>
      </c>
      <c r="X35" s="34"/>
      <c r="Y35" s="34"/>
      <c r="Z35" s="37"/>
      <c r="AA35" s="34"/>
      <c r="AB35" s="34"/>
      <c r="AC35" s="49">
        <v>3.74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41">
        <v>26</v>
      </c>
      <c r="B36" s="31">
        <f>[5]Лист1!$B$236</f>
        <v>90.814999999999998</v>
      </c>
      <c r="C36" s="32">
        <f>[5]Лист1!$C$236</f>
        <v>4.4880000000000004</v>
      </c>
      <c r="D36" s="32">
        <f>[5]Лист1!$D$236</f>
        <v>0.94399999999999995</v>
      </c>
      <c r="E36" s="32">
        <f>[5]Лист1!$F$236</f>
        <v>0.106</v>
      </c>
      <c r="F36" s="32">
        <f>[5]Лист1!$E$236</f>
        <v>0.16</v>
      </c>
      <c r="G36" s="32">
        <f>[5]Лист1!$I$236</f>
        <v>6.0000000000000001E-3</v>
      </c>
      <c r="H36" s="32">
        <f>[5]Лист1!$H$236</f>
        <v>4.2999999999999997E-2</v>
      </c>
      <c r="I36" s="32">
        <f>[5]Лист1!$G$236</f>
        <v>3.2000000000000001E-2</v>
      </c>
      <c r="J36" s="32">
        <f>[5]Лист1!$J$236</f>
        <v>4.2999999999999997E-2</v>
      </c>
      <c r="K36" s="32">
        <f>[5]Лист1!$M$236</f>
        <v>2.1000000000000001E-2</v>
      </c>
      <c r="L36" s="32">
        <f>[5]Лист1!$K$236</f>
        <v>1.706</v>
      </c>
      <c r="M36" s="32">
        <f>[5]Лист1!$L$236</f>
        <v>1.6359999999999999</v>
      </c>
      <c r="N36" s="50">
        <f>[5]Лист1!$M$240</f>
        <v>0.74099999999999999</v>
      </c>
      <c r="O36" s="46">
        <f>[5]Лист1!$N$241</f>
        <v>8191</v>
      </c>
      <c r="P36" s="33">
        <f>[5]Лист1!$M$241</f>
        <v>34.32</v>
      </c>
      <c r="Q36" s="47">
        <f t="shared" si="5"/>
        <v>9.5261322007575089</v>
      </c>
      <c r="R36" s="34">
        <f>[5]Лист1!$N$242</f>
        <v>9074</v>
      </c>
      <c r="S36" s="33">
        <f>[5]Лист1!$M$242</f>
        <v>38.020000000000003</v>
      </c>
      <c r="T36" s="47">
        <f t="shared" si="6"/>
        <v>10.553061114598172</v>
      </c>
      <c r="U36" s="48">
        <v>11568</v>
      </c>
      <c r="V36" s="33">
        <f>[5]Лист1!$M$244</f>
        <v>48.47</v>
      </c>
      <c r="W36" s="47">
        <f t="shared" si="7"/>
        <v>13.453582871244398</v>
      </c>
      <c r="X36" s="34"/>
      <c r="Y36" s="34"/>
      <c r="Z36" s="37"/>
      <c r="AA36" s="34"/>
      <c r="AB36" s="34"/>
      <c r="AC36" s="49">
        <v>3.6748000000000003</v>
      </c>
      <c r="AD36" s="16">
        <f t="shared" si="3"/>
        <v>100</v>
      </c>
      <c r="AE36" s="17" t="str">
        <f t="shared" si="4"/>
        <v>ОК</v>
      </c>
      <c r="AF36" s="8"/>
      <c r="AG36" s="8"/>
      <c r="AH36" s="8"/>
    </row>
    <row r="37" spans="1:34" x14ac:dyDescent="0.25">
      <c r="A37" s="41">
        <v>27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50"/>
      <c r="O37" s="46">
        <f>[5]Лист1!$N$241</f>
        <v>8191</v>
      </c>
      <c r="P37" s="33">
        <f>[5]Лист1!$M$241</f>
        <v>34.32</v>
      </c>
      <c r="Q37" s="47">
        <f t="shared" si="5"/>
        <v>9.5261322007575089</v>
      </c>
      <c r="R37" s="34">
        <f>[5]Лист1!$N$242</f>
        <v>9074</v>
      </c>
      <c r="S37" s="33">
        <f>[5]Лист1!$M$242</f>
        <v>38.020000000000003</v>
      </c>
      <c r="T37" s="47">
        <f t="shared" si="6"/>
        <v>10.553061114598172</v>
      </c>
      <c r="U37" s="48">
        <v>11568</v>
      </c>
      <c r="V37" s="33">
        <f>[5]Лист1!$M$244</f>
        <v>48.47</v>
      </c>
      <c r="W37" s="47">
        <f t="shared" si="7"/>
        <v>13.453582871244398</v>
      </c>
      <c r="X37" s="34"/>
      <c r="Y37" s="34"/>
      <c r="Z37" s="37"/>
      <c r="AA37" s="39"/>
      <c r="AB37" s="39"/>
      <c r="AC37" s="49">
        <v>3.7208999999999999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41">
        <v>28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0"/>
      <c r="O38" s="46">
        <f>[5]Лист1!$N$241</f>
        <v>8191</v>
      </c>
      <c r="P38" s="33">
        <f>[5]Лист1!$M$241</f>
        <v>34.32</v>
      </c>
      <c r="Q38" s="47">
        <f t="shared" si="5"/>
        <v>9.5261322007575089</v>
      </c>
      <c r="R38" s="34">
        <f>[5]Лист1!$N$242</f>
        <v>9074</v>
      </c>
      <c r="S38" s="33">
        <f>[5]Лист1!$M$242</f>
        <v>38.020000000000003</v>
      </c>
      <c r="T38" s="47">
        <f t="shared" si="6"/>
        <v>10.553061114598172</v>
      </c>
      <c r="U38" s="48">
        <v>11568</v>
      </c>
      <c r="V38" s="33">
        <f>[5]Лист1!$M$244</f>
        <v>48.47</v>
      </c>
      <c r="W38" s="47">
        <f t="shared" si="7"/>
        <v>13.453582871244398</v>
      </c>
      <c r="X38" s="34"/>
      <c r="Y38" s="34"/>
      <c r="Z38" s="37"/>
      <c r="AA38" s="39"/>
      <c r="AB38" s="39"/>
      <c r="AC38" s="49">
        <v>3.7570000000000001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41">
        <v>29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0"/>
      <c r="O39" s="46">
        <f>[5]Лист1!$N$241</f>
        <v>8191</v>
      </c>
      <c r="P39" s="33">
        <f>[5]Лист1!$M$241</f>
        <v>34.32</v>
      </c>
      <c r="Q39" s="47">
        <f t="shared" si="5"/>
        <v>9.5261322007575089</v>
      </c>
      <c r="R39" s="34">
        <f>[5]Лист1!$N$242</f>
        <v>9074</v>
      </c>
      <c r="S39" s="33">
        <f>[5]Лист1!$M$242</f>
        <v>38.020000000000003</v>
      </c>
      <c r="T39" s="47">
        <f t="shared" si="6"/>
        <v>10.553061114598172</v>
      </c>
      <c r="U39" s="48">
        <v>11568</v>
      </c>
      <c r="V39" s="33">
        <f>[5]Лист1!$M$244</f>
        <v>48.47</v>
      </c>
      <c r="W39" s="47">
        <f t="shared" si="7"/>
        <v>13.453582871244398</v>
      </c>
      <c r="X39" s="34"/>
      <c r="Y39" s="34"/>
      <c r="Z39" s="38"/>
      <c r="AA39" s="39"/>
      <c r="AB39" s="39"/>
      <c r="AC39" s="49">
        <v>3.7585000000000002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41">
        <v>30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46">
        <f>[5]Лист1!$N$241</f>
        <v>8191</v>
      </c>
      <c r="P40" s="33">
        <f>[5]Лист1!$M$241</f>
        <v>34.32</v>
      </c>
      <c r="Q40" s="47">
        <f t="shared" ref="Q40" si="9">O40/859.8453</f>
        <v>9.5261322007575089</v>
      </c>
      <c r="R40" s="34">
        <f>[5]Лист1!$N$242</f>
        <v>9074</v>
      </c>
      <c r="S40" s="33">
        <f>[5]Лист1!$M$242</f>
        <v>38.020000000000003</v>
      </c>
      <c r="T40" s="47">
        <f t="shared" ref="T40" si="10">R40/859.8453</f>
        <v>10.553061114598172</v>
      </c>
      <c r="U40" s="48">
        <v>11568</v>
      </c>
      <c r="V40" s="33">
        <f>[5]Лист1!$M$244</f>
        <v>48.47</v>
      </c>
      <c r="W40" s="47">
        <f t="shared" ref="W40" si="11">U40/859.8453</f>
        <v>13.453582871244398</v>
      </c>
      <c r="X40" s="34"/>
      <c r="Y40" s="34"/>
      <c r="Z40" s="38"/>
      <c r="AA40" s="39"/>
      <c r="AB40" s="39"/>
      <c r="AC40" s="49">
        <v>3.9769999999999999</v>
      </c>
      <c r="AD40" s="16">
        <f t="shared" ref="AD40" si="12">SUM(B40:M40)+$K$42+$N$42</f>
        <v>0</v>
      </c>
      <c r="AE40" s="17" t="str">
        <f t="shared" ref="AE40" si="13">IF(AD40=100,"ОК"," ")</f>
        <v xml:space="preserve"> </v>
      </c>
      <c r="AF40" s="8"/>
      <c r="AG40" s="8"/>
      <c r="AH40" s="8"/>
    </row>
    <row r="41" spans="1:34" ht="15.75" thickBot="1" x14ac:dyDescent="0.3">
      <c r="A41" s="41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>
        <f>[5]Лист1!$N$241</f>
        <v>8191</v>
      </c>
      <c r="P41" s="40">
        <f>[5]Лист1!$M$241</f>
        <v>34.32</v>
      </c>
      <c r="Q41" s="54">
        <f t="shared" si="5"/>
        <v>9.5261322007575089</v>
      </c>
      <c r="R41" s="55">
        <f>[5]Лист1!$N$242</f>
        <v>9074</v>
      </c>
      <c r="S41" s="40">
        <f>[5]Лист1!$M$242</f>
        <v>38.020000000000003</v>
      </c>
      <c r="T41" s="54">
        <f t="shared" si="6"/>
        <v>10.553061114598172</v>
      </c>
      <c r="U41" s="48">
        <v>11568</v>
      </c>
      <c r="V41" s="40">
        <f>[5]Лист1!$M$244</f>
        <v>48.47</v>
      </c>
      <c r="W41" s="54">
        <f t="shared" si="7"/>
        <v>13.453582871244398</v>
      </c>
      <c r="X41" s="55"/>
      <c r="Y41" s="55"/>
      <c r="Z41" s="56"/>
      <c r="AA41" s="57"/>
      <c r="AB41" s="57"/>
      <c r="AC41" s="58">
        <v>4.0366999999999997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5" t="s">
        <v>25</v>
      </c>
      <c r="B42" s="105"/>
      <c r="C42" s="105"/>
      <c r="D42" s="105"/>
      <c r="E42" s="105"/>
      <c r="F42" s="105"/>
      <c r="G42" s="105"/>
      <c r="H42" s="106"/>
      <c r="I42" s="103" t="s">
        <v>23</v>
      </c>
      <c r="J42" s="104"/>
      <c r="K42" s="23">
        <v>0</v>
      </c>
      <c r="L42" s="101" t="s">
        <v>24</v>
      </c>
      <c r="M42" s="102"/>
      <c r="N42" s="24">
        <v>0</v>
      </c>
      <c r="O42" s="91">
        <f>SUMPRODUCT(O11:O41,AC11:AC41)/SUM(AC11:AC41)</f>
        <v>8211.8132351827717</v>
      </c>
      <c r="P42" s="99">
        <f>SUMPRODUCT(P11:P41,AC11:AC41)/SUM(AC11:AC41)</f>
        <v>34.407742691288441</v>
      </c>
      <c r="Q42" s="87">
        <f>SUMPRODUCT(Q11:Q41,AC11:AC41)/SUM(AC11:AC41)</f>
        <v>9.5503379912442039</v>
      </c>
      <c r="R42" s="87">
        <f>SUMPRODUCT(R11:R41,AC11:AC41)/SUM(AC11:AC41)</f>
        <v>9094.1470298237491</v>
      </c>
      <c r="S42" s="87">
        <f>SUMPRODUCT(S11:S41,AC11:AC41)/SUM(AC11:AC41)</f>
        <v>38.103606469524252</v>
      </c>
      <c r="T42" s="89">
        <f>SUMPRODUCT(T11:T41,AC11:AC41)/SUM(AC11:AC41)</f>
        <v>10.576492108317336</v>
      </c>
      <c r="U42" s="18"/>
      <c r="V42" s="9"/>
      <c r="W42" s="9"/>
      <c r="X42" s="9"/>
      <c r="Y42" s="59" t="s">
        <v>59</v>
      </c>
      <c r="Z42" s="60"/>
      <c r="AA42" s="60"/>
      <c r="AB42" s="61">
        <v>120.727</v>
      </c>
      <c r="AC42" s="62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92"/>
      <c r="P43" s="100"/>
      <c r="Q43" s="88"/>
      <c r="R43" s="88"/>
      <c r="S43" s="88"/>
      <c r="T43" s="90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64" t="s">
        <v>61</v>
      </c>
      <c r="W45" s="64"/>
      <c r="X45" s="64"/>
    </row>
    <row r="46" spans="1:34" x14ac:dyDescent="0.25">
      <c r="D46" s="7" t="s">
        <v>5</v>
      </c>
      <c r="O46" s="7" t="s">
        <v>6</v>
      </c>
      <c r="R46" s="7" t="s">
        <v>7</v>
      </c>
      <c r="V46" s="63" t="s">
        <v>8</v>
      </c>
      <c r="W46" s="63"/>
      <c r="X46" s="63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62</v>
      </c>
      <c r="P47" s="21"/>
      <c r="Q47" s="21"/>
      <c r="R47" s="21"/>
      <c r="S47" s="21"/>
      <c r="T47" s="21"/>
      <c r="V47" s="64" t="s">
        <v>61</v>
      </c>
      <c r="W47" s="64"/>
      <c r="X47" s="64"/>
    </row>
    <row r="48" spans="1:34" x14ac:dyDescent="0.25">
      <c r="E48" s="7" t="s">
        <v>9</v>
      </c>
      <c r="O48" s="7" t="s">
        <v>6</v>
      </c>
      <c r="R48" s="7" t="s">
        <v>7</v>
      </c>
      <c r="V48" s="63" t="s">
        <v>8</v>
      </c>
      <c r="W48" s="63"/>
      <c r="X48" s="63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64" t="s">
        <v>61</v>
      </c>
      <c r="W49" s="64"/>
      <c r="X49" s="64"/>
    </row>
    <row r="50" spans="2:24" x14ac:dyDescent="0.25">
      <c r="E50" s="7" t="s">
        <v>17</v>
      </c>
      <c r="O50" s="7" t="s">
        <v>6</v>
      </c>
      <c r="R50" s="7" t="s">
        <v>7</v>
      </c>
      <c r="V50" s="63" t="s">
        <v>8</v>
      </c>
      <c r="W50" s="63"/>
      <c r="X50" s="63"/>
    </row>
  </sheetData>
  <mergeCells count="49"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Y42:AA42"/>
    <mergeCell ref="AB42:AC42"/>
    <mergeCell ref="V50:X50"/>
    <mergeCell ref="V45:X45"/>
    <mergeCell ref="V46:X46"/>
    <mergeCell ref="V47:X47"/>
    <mergeCell ref="V48:X48"/>
    <mergeCell ref="V49:X49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2017-01-03T12:22:32Z</dcterms:modified>
</cp:coreProperties>
</file>