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135" windowWidth="10830" windowHeight="1059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W40" i="1"/>
  <c r="V40" i="1"/>
  <c r="S40" i="1"/>
  <c r="R40" i="1"/>
  <c r="T40" i="1" s="1"/>
  <c r="P40" i="1"/>
  <c r="O40" i="1"/>
  <c r="Q40" i="1" s="1"/>
  <c r="W41" i="1" l="1"/>
  <c r="V41" i="1"/>
  <c r="S41" i="1"/>
  <c r="R41" i="1"/>
  <c r="T41" i="1" s="1"/>
  <c r="P41" i="1"/>
  <c r="O41" i="1"/>
  <c r="Q41" i="1" s="1"/>
  <c r="W39" i="1"/>
  <c r="V39" i="1"/>
  <c r="S39" i="1"/>
  <c r="R39" i="1"/>
  <c r="T39" i="1" s="1"/>
  <c r="P39" i="1"/>
  <c r="O39" i="1"/>
  <c r="Q39" i="1" s="1"/>
  <c r="W38" i="1"/>
  <c r="V38" i="1"/>
  <c r="S38" i="1"/>
  <c r="R38" i="1"/>
  <c r="T38" i="1" s="1"/>
  <c r="P38" i="1"/>
  <c r="O38" i="1"/>
  <c r="Q38" i="1" s="1"/>
  <c r="W37" i="1"/>
  <c r="V37" i="1"/>
  <c r="S37" i="1"/>
  <c r="R37" i="1"/>
  <c r="T37" i="1" s="1"/>
  <c r="P37" i="1"/>
  <c r="O37" i="1"/>
  <c r="Q37" i="1" s="1"/>
  <c r="W35" i="1"/>
  <c r="V35" i="1"/>
  <c r="S35" i="1"/>
  <c r="R35" i="1"/>
  <c r="T35" i="1" s="1"/>
  <c r="P35" i="1"/>
  <c r="O35" i="1"/>
  <c r="Q35" i="1" s="1"/>
  <c r="W34" i="1"/>
  <c r="V34" i="1"/>
  <c r="S34" i="1"/>
  <c r="R34" i="1"/>
  <c r="T34" i="1" s="1"/>
  <c r="P34" i="1"/>
  <c r="O34" i="1"/>
  <c r="Q34" i="1" s="1"/>
  <c r="W33" i="1"/>
  <c r="V33" i="1"/>
  <c r="S33" i="1"/>
  <c r="R33" i="1"/>
  <c r="T33" i="1" s="1"/>
  <c r="P33" i="1"/>
  <c r="O33" i="1"/>
  <c r="Q33" i="1" s="1"/>
  <c r="W32" i="1"/>
  <c r="V32" i="1"/>
  <c r="S32" i="1"/>
  <c r="R32" i="1"/>
  <c r="T32" i="1" s="1"/>
  <c r="P32" i="1"/>
  <c r="O32" i="1"/>
  <c r="Q32" i="1" s="1"/>
  <c r="W31" i="1"/>
  <c r="V31" i="1"/>
  <c r="S31" i="1"/>
  <c r="R31" i="1"/>
  <c r="T31" i="1" s="1"/>
  <c r="P31" i="1"/>
  <c r="O31" i="1"/>
  <c r="Q31" i="1" s="1"/>
  <c r="W30" i="1"/>
  <c r="V30" i="1"/>
  <c r="S30" i="1"/>
  <c r="R30" i="1"/>
  <c r="T30" i="1" s="1"/>
  <c r="P30" i="1"/>
  <c r="O30" i="1"/>
  <c r="Q30" i="1" s="1"/>
  <c r="W28" i="1"/>
  <c r="V28" i="1"/>
  <c r="S28" i="1"/>
  <c r="R28" i="1"/>
  <c r="T28" i="1" s="1"/>
  <c r="P28" i="1"/>
  <c r="O28" i="1"/>
  <c r="Q28" i="1" s="1"/>
  <c r="W27" i="1"/>
  <c r="V27" i="1"/>
  <c r="S27" i="1"/>
  <c r="R27" i="1"/>
  <c r="T27" i="1" s="1"/>
  <c r="P27" i="1"/>
  <c r="O27" i="1"/>
  <c r="Q27" i="1" s="1"/>
  <c r="W26" i="1"/>
  <c r="V26" i="1"/>
  <c r="S26" i="1"/>
  <c r="R26" i="1"/>
  <c r="T26" i="1" s="1"/>
  <c r="P26" i="1"/>
  <c r="O26" i="1"/>
  <c r="Q26" i="1" s="1"/>
  <c r="W25" i="1"/>
  <c r="V25" i="1"/>
  <c r="S25" i="1"/>
  <c r="R25" i="1"/>
  <c r="T25" i="1" s="1"/>
  <c r="P25" i="1"/>
  <c r="O25" i="1"/>
  <c r="Q25" i="1" s="1"/>
  <c r="W24" i="1"/>
  <c r="V24" i="1"/>
  <c r="S24" i="1"/>
  <c r="R24" i="1"/>
  <c r="T24" i="1" s="1"/>
  <c r="P24" i="1"/>
  <c r="O24" i="1"/>
  <c r="Q24" i="1" s="1"/>
  <c r="W23" i="1"/>
  <c r="V23" i="1"/>
  <c r="S23" i="1"/>
  <c r="R23" i="1"/>
  <c r="T23" i="1" s="1"/>
  <c r="P23" i="1"/>
  <c r="O23" i="1"/>
  <c r="Q23" i="1" s="1"/>
  <c r="W21" i="1"/>
  <c r="V21" i="1"/>
  <c r="S21" i="1"/>
  <c r="R21" i="1"/>
  <c r="T21" i="1" s="1"/>
  <c r="P21" i="1"/>
  <c r="O21" i="1"/>
  <c r="Q21" i="1" s="1"/>
  <c r="W20" i="1"/>
  <c r="V20" i="1"/>
  <c r="S20" i="1"/>
  <c r="R20" i="1"/>
  <c r="T20" i="1" s="1"/>
  <c r="P20" i="1"/>
  <c r="O20" i="1"/>
  <c r="Q20" i="1" s="1"/>
  <c r="W19" i="1"/>
  <c r="V19" i="1"/>
  <c r="S19" i="1"/>
  <c r="R19" i="1"/>
  <c r="T19" i="1" s="1"/>
  <c r="P19" i="1"/>
  <c r="O19" i="1"/>
  <c r="Q19" i="1" s="1"/>
  <c r="W18" i="1"/>
  <c r="V18" i="1"/>
  <c r="S18" i="1"/>
  <c r="R18" i="1"/>
  <c r="T18" i="1" s="1"/>
  <c r="P18" i="1"/>
  <c r="O18" i="1"/>
  <c r="Q18" i="1" s="1"/>
  <c r="W17" i="1"/>
  <c r="V17" i="1"/>
  <c r="S17" i="1"/>
  <c r="R17" i="1"/>
  <c r="T17" i="1" s="1"/>
  <c r="P17" i="1"/>
  <c r="O17" i="1"/>
  <c r="Q17" i="1" s="1"/>
  <c r="W16" i="1"/>
  <c r="V16" i="1"/>
  <c r="S16" i="1"/>
  <c r="R16" i="1"/>
  <c r="T16" i="1" s="1"/>
  <c r="P16" i="1"/>
  <c r="O16" i="1"/>
  <c r="Q16" i="1" s="1"/>
  <c r="W14" i="1"/>
  <c r="V14" i="1"/>
  <c r="S14" i="1"/>
  <c r="R14" i="1"/>
  <c r="T14" i="1" s="1"/>
  <c r="P14" i="1"/>
  <c r="O14" i="1"/>
  <c r="Q14" i="1" s="1"/>
  <c r="W13" i="1"/>
  <c r="V13" i="1"/>
  <c r="S13" i="1"/>
  <c r="R13" i="1"/>
  <c r="T13" i="1" s="1"/>
  <c r="P13" i="1"/>
  <c r="O13" i="1"/>
  <c r="Q13" i="1" s="1"/>
  <c r="W12" i="1"/>
  <c r="V12" i="1"/>
  <c r="S12" i="1"/>
  <c r="R12" i="1"/>
  <c r="T12" i="1" s="1"/>
  <c r="P12" i="1"/>
  <c r="O12" i="1"/>
  <c r="Q12" i="1" s="1"/>
  <c r="W11" i="1"/>
  <c r="V11" i="1"/>
  <c r="S11" i="1"/>
  <c r="R11" i="1"/>
  <c r="T11" i="1" s="1"/>
  <c r="P11" i="1"/>
  <c r="O11" i="1"/>
  <c r="Q11" i="1" s="1"/>
  <c r="V36" i="1"/>
  <c r="S36" i="1"/>
  <c r="R36" i="1"/>
  <c r="T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29" i="1"/>
  <c r="S29" i="1"/>
  <c r="R29" i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2" i="1"/>
  <c r="S22" i="1"/>
  <c r="R22" i="1"/>
  <c r="T22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15" i="1"/>
  <c r="S15" i="1"/>
  <c r="R15" i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W36" i="1"/>
  <c r="Q36" i="1"/>
  <c r="W29" i="1"/>
  <c r="T29" i="1"/>
  <c r="W22" i="1"/>
  <c r="Q22" i="1"/>
  <c r="W15" i="1"/>
  <c r="T15" i="1"/>
  <c r="O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7" i="1"/>
  <c r="AE26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<sst xmlns="http://schemas.openxmlformats.org/spreadsheetml/2006/main" count="73" uniqueCount="64">
  <si>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</si>
  <si>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</si>
  <si>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</si>
  <si>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</si>
  <si>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</si>
  <si>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</si>
  <si>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</si>
  <si>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</si>
  <si>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</si>
  <si>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</si>
  <si>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</si>
  <si>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</si>
  <si>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</si>
  <si>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</si>
  <si>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</si>
  <si>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</si>
  <si>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</si>
  <si>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</si>
  <si>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</si>
  <si>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</si>
  <si>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</si>
  <si>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</si>
  <si>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</si>
  <si>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</si>
  <si>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</si>
  <si>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</si>
  <si>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</si>
  <si>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</si>
  <si>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</si>
  <si>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</si>
  <si>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</si>
  <si>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</si>
  <si>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</si>
  <si>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</si>
  <si>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</si>
  <si>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</si>
  <si>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</si>
  <si>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</si>
  <si>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</si>
  <si>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</si>
  <si>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</si>
  <si>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</si>
  <si>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</si>
  <si>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</si>
  <si>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</si>
  <si>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</si>
  <si>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</si>
  <si>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</si>
  <si>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</si>
  <si>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</si>
  <si>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</si>
  <si>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</si>
  <si>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</si>
  <si>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</si>
  <si>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 Полтавагаз"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</si>
  <si>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Чорнухи</t>
    </r>
  </si>
  <si>
    <r>
      <t>газопроводу _______</t>
    </r>
    <r>
      <rPr>
        <b/>
        <sz val="11"/>
        <color theme="1"/>
        <rFont val="Times New Roman"/>
        <family val="1"/>
        <charset val="204"/>
      </rPr>
      <t xml:space="preserve"> Гнідинці-Шебелинка-Полтава-Київ (ШПК)</t>
    </r>
    <r>
      <rPr>
        <sz val="11"/>
        <color theme="1"/>
        <rFont val="Times New Roman"/>
        <family val="1"/>
        <charset val="204"/>
      </rPr>
      <t>_________</t>
    </r>
  </si>
  <si>
    <t>Завідувач ВХАЛ Лубенського ЛВУМГ</t>
  </si>
  <si>
    <t>відс.</t>
  </si>
  <si>
    <t>Всього без ВТВ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</si>
  <si>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</t>
    </r>
    <r>
      <rPr>
        <sz val="11"/>
        <color theme="1"/>
        <rFont val="Times New Roman"/>
        <family val="1"/>
        <charset val="204"/>
      </rPr>
      <t>р. по __</t>
    </r>
    <r>
      <rPr>
        <b/>
        <sz val="11"/>
        <color theme="1"/>
        <rFont val="Times New Roman"/>
        <family val="1"/>
        <charset val="204"/>
      </rPr>
      <t>31.12.2016 р.</t>
    </r>
  </si>
  <si>
    <t>31.12.2016 року</t>
  </si>
  <si>
    <t>Алєксєєнко Н.А.</t>
  </si>
  <si>
    <t>Маршрут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</si>
</sst>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36" xfId="0" applyBorder="1" applyProtection="1">
      <protection locked="0"/>
    </xf>
    <xf numFmtId="0" fontId="2" fillId="0" borderId="36" xfId="0" applyFont="1" applyBorder="1" applyProtection="1">
      <protection locked="0"/>
    </xf>
    <xf numFmtId="165" fontId="13" fillId="0" borderId="13" xfId="0" applyNumberFormat="1" applyFont="1" applyFill="1" applyBorder="1" applyAlignment="1">
      <alignment horizontal="center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166" fontId="13" fillId="0" borderId="14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4" fillId="0" borderId="1" xfId="0" applyFont="1" applyFill="1" applyBorder="1"/>
    <xf numFmtId="0" fontId="13" fillId="0" borderId="1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64" fontId="2" fillId="2" borderId="44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4" fontId="13" fillId="0" borderId="1" xfId="0" applyNumberFormat="1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65" fontId="13" fillId="0" borderId="9" xfId="0" applyNumberFormat="1" applyFont="1" applyFill="1" applyBorder="1" applyAlignment="1">
      <alignment horizontal="center" wrapText="1"/>
    </xf>
    <xf numFmtId="165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/>
    <xf numFmtId="0" fontId="13" fillId="0" borderId="10" xfId="0" applyFont="1" applyFill="1" applyBorder="1" applyAlignment="1">
      <alignment horizontal="center" vertical="top" wrapText="1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65" fontId="2" fillId="0" borderId="49" xfId="0" applyNumberFormat="1" applyFont="1" applyBorder="1" applyAlignment="1" applyProtection="1">
      <alignment horizontal="right" vertical="center" wrapText="1"/>
      <protection locked="0"/>
    </xf>
    <xf numFmtId="165" fontId="2" fillId="0" borderId="29" xfId="0" applyNumberFormat="1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12" fillId="0" borderId="42" xfId="0" applyFont="1" applyBorder="1" applyAlignment="1" applyProtection="1">
      <alignment horizontal="center" wrapText="1"/>
      <protection locked="0"/>
    </xf>
    <xf numFmtId="0" fontId="12" fillId="0" borderId="34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wrapText="1"/>
      <protection locked="0"/>
    </xf>
    <xf numFmtId="0" fontId="11" fillId="0" borderId="34" xfId="0" applyFont="1" applyBorder="1" applyAlignment="1" applyProtection="1">
      <alignment horizont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39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39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5%20&#1053;&#1045;&#1044;&#1045;&#1051;&#1048;/&#1055;&#1088;&#1086;&#1090;&#1086;&#1082;&#1086;&#1083;&#1099;%205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2">
          <cell r="M32">
            <v>34.340000000000003</v>
          </cell>
          <cell r="N32">
            <v>8195</v>
          </cell>
        </row>
        <row r="33">
          <cell r="M33">
            <v>38.04</v>
          </cell>
          <cell r="N33">
            <v>9079</v>
          </cell>
        </row>
        <row r="35">
          <cell r="M35">
            <v>48.58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91.356999999999999</v>
          </cell>
          <cell r="C236">
            <v>4.2809999999999997</v>
          </cell>
          <cell r="D236">
            <v>0.94199999999999995</v>
          </cell>
          <cell r="E236">
            <v>0.154</v>
          </cell>
          <cell r="F236">
            <v>0.112</v>
          </cell>
          <cell r="G236">
            <v>2.9000000000000001E-2</v>
          </cell>
          <cell r="H236">
            <v>4.1000000000000002E-2</v>
          </cell>
          <cell r="I236">
            <v>6.0000000000000001E-3</v>
          </cell>
          <cell r="J236">
            <v>0.05</v>
          </cell>
          <cell r="K236">
            <v>1.5589999999999999</v>
          </cell>
          <cell r="L236">
            <v>1.4470000000000001</v>
          </cell>
          <cell r="M236">
            <v>2.1999999999999999E-2</v>
          </cell>
        </row>
        <row r="240">
          <cell r="M240">
            <v>0.73699999999999999</v>
          </cell>
        </row>
        <row r="241">
          <cell r="M241">
            <v>34.380000000000003</v>
          </cell>
          <cell r="N241">
            <v>8205</v>
          </cell>
        </row>
        <row r="242">
          <cell r="M242">
            <v>38.090000000000003</v>
          </cell>
          <cell r="N242">
            <v>9091</v>
          </cell>
        </row>
        <row r="244">
          <cell r="M244">
            <v>48.69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80.856999999999999</v>
          </cell>
          <cell r="C236">
            <v>9.1280000000000001</v>
          </cell>
          <cell r="D236">
            <v>1.0680000000000001</v>
          </cell>
          <cell r="E236">
            <v>0.33300000000000002</v>
          </cell>
          <cell r="F236">
            <v>7.4999999999999997E-2</v>
          </cell>
          <cell r="G236">
            <v>0.224</v>
          </cell>
          <cell r="H236">
            <v>0.22900000000000001</v>
          </cell>
          <cell r="I236">
            <v>5.0000000000000001E-3</v>
          </cell>
          <cell r="J236">
            <v>0.108</v>
          </cell>
          <cell r="K236">
            <v>5.1040000000000001</v>
          </cell>
          <cell r="L236">
            <v>2.8540000000000001</v>
          </cell>
          <cell r="M236">
            <v>1.4999999999999999E-2</v>
          </cell>
        </row>
        <row r="240">
          <cell r="M240">
            <v>0.81399999999999995</v>
          </cell>
        </row>
        <row r="241">
          <cell r="M241">
            <v>34.64</v>
          </cell>
          <cell r="N241">
            <v>8268</v>
          </cell>
        </row>
        <row r="242">
          <cell r="M242">
            <v>38.31</v>
          </cell>
          <cell r="N242">
            <v>9143</v>
          </cell>
        </row>
        <row r="244">
          <cell r="M244">
            <v>46.59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91.025999999999996</v>
          </cell>
          <cell r="C236">
            <v>4.3970000000000002</v>
          </cell>
          <cell r="D236">
            <v>0.92600000000000005</v>
          </cell>
          <cell r="E236">
            <v>0.159</v>
          </cell>
          <cell r="F236">
            <v>0.107</v>
          </cell>
          <cell r="G236">
            <v>3.2000000000000001E-2</v>
          </cell>
          <cell r="H236">
            <v>4.2999999999999997E-2</v>
          </cell>
          <cell r="I236">
            <v>6.0000000000000001E-3</v>
          </cell>
          <cell r="J236">
            <v>4.8000000000000001E-2</v>
          </cell>
          <cell r="K236">
            <v>1.6819999999999999</v>
          </cell>
          <cell r="L236">
            <v>1.554</v>
          </cell>
          <cell r="M236">
            <v>0.02</v>
          </cell>
        </row>
        <row r="240">
          <cell r="M240">
            <v>0.74</v>
          </cell>
        </row>
        <row r="241">
          <cell r="M241">
            <v>34.33</v>
          </cell>
          <cell r="N241">
            <v>8193</v>
          </cell>
        </row>
        <row r="242">
          <cell r="M242">
            <v>38.03</v>
          </cell>
          <cell r="N242">
            <v>9077</v>
          </cell>
        </row>
        <row r="244">
          <cell r="M244">
            <v>48.54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90.814999999999998</v>
          </cell>
          <cell r="C236">
            <v>4.4880000000000004</v>
          </cell>
          <cell r="D236">
            <v>0.94399999999999995</v>
          </cell>
          <cell r="E236">
            <v>0.16</v>
          </cell>
          <cell r="F236">
            <v>0.106</v>
          </cell>
          <cell r="G236">
            <v>3.2000000000000001E-2</v>
          </cell>
          <cell r="H236">
            <v>4.2999999999999997E-2</v>
          </cell>
          <cell r="I236">
            <v>6.0000000000000001E-3</v>
          </cell>
          <cell r="J236">
            <v>4.2999999999999997E-2</v>
          </cell>
          <cell r="K236">
            <v>1.706</v>
          </cell>
          <cell r="L236">
            <v>1.6359999999999999</v>
          </cell>
          <cell r="M236">
            <v>2.1000000000000001E-2</v>
          </cell>
        </row>
        <row r="240">
          <cell r="M240">
            <v>0.74099999999999999</v>
          </cell>
        </row>
        <row r="241">
          <cell r="M241">
            <v>34.32</v>
          </cell>
          <cell r="N241">
            <v>8191</v>
          </cell>
        </row>
        <row r="242">
          <cell r="M242">
            <v>38.020000000000003</v>
          </cell>
          <cell r="N242">
            <v>9074</v>
          </cell>
        </row>
        <row r="244">
          <cell r="M244">
            <v>48.47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80" zoomScaleNormal="80" zoomScaleSheetLayoutView="90" workbookViewId="0">
      <selection activeCell="AE5" sqref="AE5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7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X1" s="1" t="s">
        <v>63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54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55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56</v>
      </c>
      <c r="M5" s="14"/>
      <c r="O5" s="14"/>
      <c r="P5" s="14"/>
      <c r="Q5" s="14"/>
      <c r="R5" s="14"/>
      <c r="S5" s="14"/>
      <c r="V5" s="14"/>
      <c r="W5" s="3" t="s">
        <v>60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4" t="s">
        <v>0</v>
      </c>
      <c r="B7" s="65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65" t="s">
        <v>32</v>
      </c>
      <c r="O7" s="94"/>
      <c r="P7" s="94"/>
      <c r="Q7" s="94"/>
      <c r="R7" s="94"/>
      <c r="S7" s="94"/>
      <c r="T7" s="94"/>
      <c r="U7" s="94"/>
      <c r="V7" s="94"/>
      <c r="W7" s="95"/>
      <c r="X7" s="115" t="s">
        <v>26</v>
      </c>
      <c r="Y7" s="112" t="s">
        <v>2</v>
      </c>
      <c r="Z7" s="108" t="s">
        <v>18</v>
      </c>
      <c r="AA7" s="108" t="s">
        <v>19</v>
      </c>
      <c r="AB7" s="75" t="s">
        <v>20</v>
      </c>
      <c r="AC7" s="104" t="s">
        <v>16</v>
      </c>
    </row>
    <row r="8" spans="1:34" ht="16.5" customHeight="1" thickBot="1" x14ac:dyDescent="0.3">
      <c r="A8" s="107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81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116"/>
      <c r="Y8" s="113"/>
      <c r="Z8" s="109"/>
      <c r="AA8" s="109"/>
      <c r="AB8" s="111"/>
      <c r="AC8" s="105"/>
    </row>
    <row r="9" spans="1:34" ht="15" customHeight="1" x14ac:dyDescent="0.25">
      <c r="A9" s="107"/>
      <c r="B9" s="77" t="s">
        <v>35</v>
      </c>
      <c r="C9" s="79" t="s">
        <v>36</v>
      </c>
      <c r="D9" s="79" t="s">
        <v>37</v>
      </c>
      <c r="E9" s="79" t="s">
        <v>42</v>
      </c>
      <c r="F9" s="79" t="s">
        <v>43</v>
      </c>
      <c r="G9" s="79" t="s">
        <v>40</v>
      </c>
      <c r="H9" s="79" t="s">
        <v>44</v>
      </c>
      <c r="I9" s="79" t="s">
        <v>41</v>
      </c>
      <c r="J9" s="79" t="s">
        <v>39</v>
      </c>
      <c r="K9" s="79" t="s">
        <v>38</v>
      </c>
      <c r="L9" s="79" t="s">
        <v>45</v>
      </c>
      <c r="M9" s="63" t="s">
        <v>46</v>
      </c>
      <c r="N9" s="82"/>
      <c r="O9" s="71" t="s">
        <v>33</v>
      </c>
      <c r="P9" s="73" t="s">
        <v>10</v>
      </c>
      <c r="Q9" s="75" t="s">
        <v>11</v>
      </c>
      <c r="R9" s="77" t="s">
        <v>34</v>
      </c>
      <c r="S9" s="79" t="s">
        <v>12</v>
      </c>
      <c r="T9" s="63" t="s">
        <v>13</v>
      </c>
      <c r="U9" s="83" t="s">
        <v>29</v>
      </c>
      <c r="V9" s="79" t="s">
        <v>14</v>
      </c>
      <c r="W9" s="63" t="s">
        <v>15</v>
      </c>
      <c r="X9" s="116"/>
      <c r="Y9" s="113"/>
      <c r="Z9" s="109"/>
      <c r="AA9" s="109"/>
      <c r="AB9" s="111"/>
      <c r="AC9" s="105"/>
    </row>
    <row r="10" spans="1:34" ht="92.25" customHeight="1" thickBot="1" x14ac:dyDescent="0.3">
      <c r="A10" s="107"/>
      <c r="B10" s="78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64"/>
      <c r="N10" s="82"/>
      <c r="O10" s="72"/>
      <c r="P10" s="74"/>
      <c r="Q10" s="76"/>
      <c r="R10" s="78"/>
      <c r="S10" s="80"/>
      <c r="T10" s="64"/>
      <c r="U10" s="84"/>
      <c r="V10" s="80"/>
      <c r="W10" s="64"/>
      <c r="X10" s="117"/>
      <c r="Y10" s="114"/>
      <c r="Z10" s="110"/>
      <c r="AA10" s="110"/>
      <c r="AB10" s="76"/>
      <c r="AC10" s="106"/>
    </row>
    <row r="11" spans="1:34" x14ac:dyDescent="0.25">
      <c r="A11" s="39">
        <v>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6">
        <f>[1]Лист1!$N$32</f>
        <v>8195</v>
      </c>
      <c r="P11" s="25">
        <f>[1]Лист1!$M$32</f>
        <v>34.340000000000003</v>
      </c>
      <c r="Q11" s="47">
        <f t="shared" ref="Q11:Q14" si="0">O11/859.8453</f>
        <v>9.5307842003672061</v>
      </c>
      <c r="R11" s="26">
        <f>[1]Лист1!$N$33</f>
        <v>9079</v>
      </c>
      <c r="S11" s="25">
        <f>[1]Лист1!$M$33</f>
        <v>38.04</v>
      </c>
      <c r="T11" s="47">
        <f t="shared" ref="T11:T14" si="1">R11/859.8453</f>
        <v>10.558876114110294</v>
      </c>
      <c r="U11" s="48">
        <v>11594</v>
      </c>
      <c r="V11" s="25">
        <f>[1]Лист1!$M$35</f>
        <v>48.58</v>
      </c>
      <c r="W11" s="47">
        <f t="shared" ref="W11:W14" si="2">U11/859.8453</f>
        <v>13.483820868707429</v>
      </c>
      <c r="X11" s="26"/>
      <c r="Y11" s="26"/>
      <c r="Z11" s="27"/>
      <c r="AA11" s="28"/>
      <c r="AB11" s="27"/>
      <c r="AC11" s="49">
        <v>36.945800000000006</v>
      </c>
      <c r="AD11" s="16">
        <f t="shared" ref="AD11:AD41" si="3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9">
        <v>2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42">
        <f>[1]Лист1!$N$32</f>
        <v>8195</v>
      </c>
      <c r="P12" s="31">
        <f>[1]Лист1!$M$32</f>
        <v>34.340000000000003</v>
      </c>
      <c r="Q12" s="43">
        <f t="shared" si="0"/>
        <v>9.5307842003672061</v>
      </c>
      <c r="R12" s="32">
        <f>[1]Лист1!$N$33</f>
        <v>9079</v>
      </c>
      <c r="S12" s="31">
        <f>[1]Лист1!$M$33</f>
        <v>38.04</v>
      </c>
      <c r="T12" s="43">
        <f t="shared" si="1"/>
        <v>10.558876114110294</v>
      </c>
      <c r="U12" s="44">
        <v>11594</v>
      </c>
      <c r="V12" s="31">
        <f>[1]Лист1!$M$35</f>
        <v>48.58</v>
      </c>
      <c r="W12" s="43">
        <f t="shared" si="2"/>
        <v>13.483820868707429</v>
      </c>
      <c r="X12" s="32"/>
      <c r="Y12" s="32"/>
      <c r="Z12" s="32"/>
      <c r="AA12" s="32"/>
      <c r="AB12" s="32"/>
      <c r="AC12" s="50">
        <v>34.463699999999996</v>
      </c>
      <c r="AD12" s="16">
        <f t="shared" si="3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9">
        <v>3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2">
        <f>[1]Лист1!$N$32</f>
        <v>8195</v>
      </c>
      <c r="P13" s="31">
        <f>[1]Лист1!$M$32</f>
        <v>34.340000000000003</v>
      </c>
      <c r="Q13" s="43">
        <f t="shared" si="0"/>
        <v>9.5307842003672061</v>
      </c>
      <c r="R13" s="32">
        <f>[1]Лист1!$N$33</f>
        <v>9079</v>
      </c>
      <c r="S13" s="31">
        <f>[1]Лист1!$M$33</f>
        <v>38.04</v>
      </c>
      <c r="T13" s="43">
        <f t="shared" si="1"/>
        <v>10.558876114110294</v>
      </c>
      <c r="U13" s="44">
        <v>11594</v>
      </c>
      <c r="V13" s="31">
        <f>[1]Лист1!$M$35</f>
        <v>48.58</v>
      </c>
      <c r="W13" s="43">
        <f t="shared" si="2"/>
        <v>13.483820868707429</v>
      </c>
      <c r="X13" s="32"/>
      <c r="Y13" s="32"/>
      <c r="Z13" s="32"/>
      <c r="AA13" s="32"/>
      <c r="AB13" s="32"/>
      <c r="AC13" s="50">
        <v>34.427599999999998</v>
      </c>
      <c r="AD13" s="16">
        <f t="shared" si="3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39">
        <v>4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42">
        <f>[1]Лист1!$N$32</f>
        <v>8195</v>
      </c>
      <c r="P14" s="31">
        <f>[1]Лист1!$M$32</f>
        <v>34.340000000000003</v>
      </c>
      <c r="Q14" s="43">
        <f t="shared" si="0"/>
        <v>9.5307842003672061</v>
      </c>
      <c r="R14" s="32">
        <f>[1]Лист1!$N$33</f>
        <v>9079</v>
      </c>
      <c r="S14" s="31">
        <f>[1]Лист1!$M$33</f>
        <v>38.04</v>
      </c>
      <c r="T14" s="43">
        <f t="shared" si="1"/>
        <v>10.558876114110294</v>
      </c>
      <c r="U14" s="44">
        <v>11594</v>
      </c>
      <c r="V14" s="31">
        <f>[1]Лист1!$M$35</f>
        <v>48.58</v>
      </c>
      <c r="W14" s="43">
        <f t="shared" si="2"/>
        <v>13.483820868707429</v>
      </c>
      <c r="X14" s="32"/>
      <c r="Y14" s="32"/>
      <c r="Z14" s="32"/>
      <c r="AA14" s="32"/>
      <c r="AB14" s="32"/>
      <c r="AC14" s="50">
        <v>37.803400000000003</v>
      </c>
      <c r="AD14" s="16">
        <f t="shared" si="3"/>
        <v>0</v>
      </c>
      <c r="AE14" s="17" t="str">
        <f t="shared" ref="AE14:AE41" si="4">IF(AD14=100,"ОК"," ")</f>
        <v xml:space="preserve"> </v>
      </c>
      <c r="AF14" s="8"/>
      <c r="AG14" s="8"/>
      <c r="AH14" s="8"/>
    </row>
    <row r="15" spans="1:34" ht="17.25" customHeight="1" x14ac:dyDescent="0.25">
      <c r="A15" s="39">
        <v>5</v>
      </c>
      <c r="B15" s="29">
        <f>[2]Лист1!$B$236</f>
        <v>91.356999999999999</v>
      </c>
      <c r="C15" s="30">
        <f>[2]Лист1!$C$236</f>
        <v>4.2809999999999997</v>
      </c>
      <c r="D15" s="30">
        <f>[2]Лист1!$D$236</f>
        <v>0.94199999999999995</v>
      </c>
      <c r="E15" s="30">
        <f>[2]Лист1!$F$236</f>
        <v>0.112</v>
      </c>
      <c r="F15" s="30">
        <f>[2]Лист1!$E$236</f>
        <v>0.154</v>
      </c>
      <c r="G15" s="30">
        <f>[2]Лист1!$I$236</f>
        <v>6.0000000000000001E-3</v>
      </c>
      <c r="H15" s="30">
        <f>[2]Лист1!$H$236</f>
        <v>4.1000000000000002E-2</v>
      </c>
      <c r="I15" s="30">
        <f>[2]Лист1!$G$236</f>
        <v>2.9000000000000001E-2</v>
      </c>
      <c r="J15" s="30">
        <f>[2]Лист1!$J$236</f>
        <v>0.05</v>
      </c>
      <c r="K15" s="30">
        <f>[2]Лист1!$M$236</f>
        <v>2.1999999999999999E-2</v>
      </c>
      <c r="L15" s="30">
        <f>[2]Лист1!$K$236</f>
        <v>1.5589999999999999</v>
      </c>
      <c r="M15" s="30">
        <f>[2]Лист1!$L$236</f>
        <v>1.4470000000000001</v>
      </c>
      <c r="N15" s="45">
        <f>[2]Лист1!$M$240</f>
        <v>0.73699999999999999</v>
      </c>
      <c r="O15" s="42">
        <f>[2]Лист1!$N$241</f>
        <v>8205</v>
      </c>
      <c r="P15" s="31">
        <f>[2]Лист1!$M$241</f>
        <v>34.380000000000003</v>
      </c>
      <c r="Q15" s="43">
        <f>O15/859.8453</f>
        <v>9.54241419939145</v>
      </c>
      <c r="R15" s="32">
        <f>[2]Лист1!$N$242</f>
        <v>9091</v>
      </c>
      <c r="S15" s="31">
        <f>[2]Лист1!$M$242</f>
        <v>38.090000000000003</v>
      </c>
      <c r="T15" s="43">
        <f>R15/859.8453</f>
        <v>10.572832112939386</v>
      </c>
      <c r="U15" s="44">
        <v>11621</v>
      </c>
      <c r="V15" s="31">
        <f>[2]Лист1!$M$244</f>
        <v>48.69</v>
      </c>
      <c r="W15" s="43">
        <f>U15/859.8453</f>
        <v>13.515221866072887</v>
      </c>
      <c r="X15" s="32"/>
      <c r="Y15" s="32"/>
      <c r="Z15" s="32"/>
      <c r="AA15" s="32"/>
      <c r="AB15" s="32"/>
      <c r="AC15" s="50">
        <v>39.764600000000002</v>
      </c>
      <c r="AD15" s="16">
        <f t="shared" si="3"/>
        <v>99.999999999999986</v>
      </c>
      <c r="AE15" s="17" t="str">
        <f t="shared" si="4"/>
        <v>ОК</v>
      </c>
      <c r="AF15" s="8"/>
      <c r="AG15" s="8"/>
      <c r="AH15" s="8"/>
    </row>
    <row r="16" spans="1:34" x14ac:dyDescent="0.25">
      <c r="A16" s="39">
        <v>6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45"/>
      <c r="O16" s="42">
        <f>[2]Лист1!$N$241</f>
        <v>8205</v>
      </c>
      <c r="P16" s="31">
        <f>[2]Лист1!$M$241</f>
        <v>34.380000000000003</v>
      </c>
      <c r="Q16" s="43">
        <f t="shared" ref="Q16:Q21" si="5">O16/859.8453</f>
        <v>9.54241419939145</v>
      </c>
      <c r="R16" s="32">
        <f>[2]Лист1!$N$242</f>
        <v>9091</v>
      </c>
      <c r="S16" s="31">
        <f>[2]Лист1!$M$242</f>
        <v>38.090000000000003</v>
      </c>
      <c r="T16" s="43">
        <f t="shared" ref="T16:T21" si="6">R16/859.8453</f>
        <v>10.572832112939386</v>
      </c>
      <c r="U16" s="44">
        <v>11621</v>
      </c>
      <c r="V16" s="31">
        <f>[2]Лист1!$M$244</f>
        <v>48.69</v>
      </c>
      <c r="W16" s="43">
        <f t="shared" ref="W16:W21" si="7">U16/859.8453</f>
        <v>13.515221866072887</v>
      </c>
      <c r="X16" s="32"/>
      <c r="Y16" s="32"/>
      <c r="Z16" s="32"/>
      <c r="AA16" s="32"/>
      <c r="AB16" s="32"/>
      <c r="AC16" s="50">
        <v>37.956499999999998</v>
      </c>
      <c r="AD16" s="16">
        <f t="shared" si="3"/>
        <v>0</v>
      </c>
      <c r="AE16" s="17" t="str">
        <f t="shared" si="4"/>
        <v xml:space="preserve"> </v>
      </c>
      <c r="AF16" s="8"/>
      <c r="AG16" s="8"/>
      <c r="AH16" s="8"/>
    </row>
    <row r="17" spans="1:34" x14ac:dyDescent="0.25">
      <c r="A17" s="39">
        <v>7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5"/>
      <c r="O17" s="42">
        <f>[2]Лист1!$N$241</f>
        <v>8205</v>
      </c>
      <c r="P17" s="31">
        <f>[2]Лист1!$M$241</f>
        <v>34.380000000000003</v>
      </c>
      <c r="Q17" s="43">
        <f t="shared" si="5"/>
        <v>9.54241419939145</v>
      </c>
      <c r="R17" s="32">
        <f>[2]Лист1!$N$242</f>
        <v>9091</v>
      </c>
      <c r="S17" s="31">
        <f>[2]Лист1!$M$242</f>
        <v>38.090000000000003</v>
      </c>
      <c r="T17" s="43">
        <f t="shared" si="6"/>
        <v>10.572832112939386</v>
      </c>
      <c r="U17" s="44">
        <v>11621</v>
      </c>
      <c r="V17" s="31">
        <f>[2]Лист1!$M$244</f>
        <v>48.69</v>
      </c>
      <c r="W17" s="43">
        <f t="shared" si="7"/>
        <v>13.515221866072887</v>
      </c>
      <c r="X17" s="32"/>
      <c r="Y17" s="32"/>
      <c r="Z17" s="32"/>
      <c r="AA17" s="32"/>
      <c r="AB17" s="32"/>
      <c r="AC17" s="50">
        <v>42.015699999999995</v>
      </c>
      <c r="AD17" s="16">
        <f t="shared" si="3"/>
        <v>0</v>
      </c>
      <c r="AE17" s="17" t="str">
        <f t="shared" si="4"/>
        <v xml:space="preserve"> </v>
      </c>
      <c r="AF17" s="8"/>
      <c r="AG17" s="8"/>
      <c r="AH17" s="8"/>
    </row>
    <row r="18" spans="1:34" x14ac:dyDescent="0.25">
      <c r="A18" s="39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5"/>
      <c r="O18" s="42">
        <f>[2]Лист1!$N$241</f>
        <v>8205</v>
      </c>
      <c r="P18" s="31">
        <f>[2]Лист1!$M$241</f>
        <v>34.380000000000003</v>
      </c>
      <c r="Q18" s="43">
        <f t="shared" si="5"/>
        <v>9.54241419939145</v>
      </c>
      <c r="R18" s="32">
        <f>[2]Лист1!$N$242</f>
        <v>9091</v>
      </c>
      <c r="S18" s="31">
        <f>[2]Лист1!$M$242</f>
        <v>38.090000000000003</v>
      </c>
      <c r="T18" s="43">
        <f t="shared" si="6"/>
        <v>10.572832112939386</v>
      </c>
      <c r="U18" s="44">
        <v>11621</v>
      </c>
      <c r="V18" s="31">
        <f>[2]Лист1!$M$244</f>
        <v>48.69</v>
      </c>
      <c r="W18" s="43">
        <f t="shared" si="7"/>
        <v>13.515221866072887</v>
      </c>
      <c r="X18" s="32"/>
      <c r="Y18" s="33"/>
      <c r="Z18" s="32"/>
      <c r="AA18" s="32"/>
      <c r="AB18" s="32"/>
      <c r="AC18" s="50">
        <v>39.5227</v>
      </c>
      <c r="AD18" s="16">
        <f t="shared" si="3"/>
        <v>0</v>
      </c>
      <c r="AE18" s="17" t="str">
        <f t="shared" si="4"/>
        <v xml:space="preserve"> </v>
      </c>
      <c r="AF18" s="8"/>
      <c r="AG18" s="8"/>
      <c r="AH18" s="8"/>
    </row>
    <row r="19" spans="1:34" x14ac:dyDescent="0.25">
      <c r="A19" s="39">
        <v>9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5"/>
      <c r="O19" s="42">
        <f>[2]Лист1!$N$241</f>
        <v>8205</v>
      </c>
      <c r="P19" s="31">
        <f>[2]Лист1!$M$241</f>
        <v>34.380000000000003</v>
      </c>
      <c r="Q19" s="43">
        <f t="shared" si="5"/>
        <v>9.54241419939145</v>
      </c>
      <c r="R19" s="32">
        <f>[2]Лист1!$N$242</f>
        <v>9091</v>
      </c>
      <c r="S19" s="31">
        <f>[2]Лист1!$M$242</f>
        <v>38.090000000000003</v>
      </c>
      <c r="T19" s="43">
        <f t="shared" si="6"/>
        <v>10.572832112939386</v>
      </c>
      <c r="U19" s="44">
        <v>11621</v>
      </c>
      <c r="V19" s="31">
        <f>[2]Лист1!$M$244</f>
        <v>48.69</v>
      </c>
      <c r="W19" s="43">
        <f t="shared" si="7"/>
        <v>13.515221866072887</v>
      </c>
      <c r="X19" s="32"/>
      <c r="Y19" s="32"/>
      <c r="Z19" s="33"/>
      <c r="AA19" s="34"/>
      <c r="AB19" s="33"/>
      <c r="AC19" s="50">
        <v>32.885400000000004</v>
      </c>
      <c r="AD19" s="16">
        <f t="shared" si="3"/>
        <v>0</v>
      </c>
      <c r="AE19" s="17" t="str">
        <f t="shared" si="4"/>
        <v xml:space="preserve"> </v>
      </c>
      <c r="AF19" s="8"/>
      <c r="AG19" s="8"/>
      <c r="AH19" s="8"/>
    </row>
    <row r="20" spans="1:34" x14ac:dyDescent="0.25">
      <c r="A20" s="39">
        <v>10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5"/>
      <c r="O20" s="42">
        <f>[2]Лист1!$N$241</f>
        <v>8205</v>
      </c>
      <c r="P20" s="31">
        <f>[2]Лист1!$M$241</f>
        <v>34.380000000000003</v>
      </c>
      <c r="Q20" s="43">
        <f t="shared" si="5"/>
        <v>9.54241419939145</v>
      </c>
      <c r="R20" s="32">
        <f>[2]Лист1!$N$242</f>
        <v>9091</v>
      </c>
      <c r="S20" s="31">
        <f>[2]Лист1!$M$242</f>
        <v>38.090000000000003</v>
      </c>
      <c r="T20" s="43">
        <f t="shared" si="6"/>
        <v>10.572832112939386</v>
      </c>
      <c r="U20" s="44">
        <v>11621</v>
      </c>
      <c r="V20" s="31">
        <f>[2]Лист1!$M$244</f>
        <v>48.69</v>
      </c>
      <c r="W20" s="43">
        <f t="shared" si="7"/>
        <v>13.515221866072887</v>
      </c>
      <c r="X20" s="32"/>
      <c r="Y20" s="32"/>
      <c r="Z20" s="35"/>
      <c r="AA20" s="32"/>
      <c r="AB20" s="32"/>
      <c r="AC20" s="50">
        <v>29.511900000000001</v>
      </c>
      <c r="AD20" s="16">
        <f t="shared" si="3"/>
        <v>0</v>
      </c>
      <c r="AE20" s="17" t="str">
        <f t="shared" si="4"/>
        <v xml:space="preserve"> </v>
      </c>
      <c r="AF20" s="8"/>
      <c r="AG20" s="8"/>
      <c r="AH20" s="8"/>
    </row>
    <row r="21" spans="1:34" x14ac:dyDescent="0.25">
      <c r="A21" s="39">
        <v>11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5"/>
      <c r="O21" s="42">
        <f>[2]Лист1!$N$241</f>
        <v>8205</v>
      </c>
      <c r="P21" s="31">
        <f>[2]Лист1!$M$241</f>
        <v>34.380000000000003</v>
      </c>
      <c r="Q21" s="43">
        <f t="shared" si="5"/>
        <v>9.54241419939145</v>
      </c>
      <c r="R21" s="32">
        <f>[2]Лист1!$N$242</f>
        <v>9091</v>
      </c>
      <c r="S21" s="31">
        <f>[2]Лист1!$M$242</f>
        <v>38.090000000000003</v>
      </c>
      <c r="T21" s="43">
        <f t="shared" si="6"/>
        <v>10.572832112939386</v>
      </c>
      <c r="U21" s="44">
        <v>11621</v>
      </c>
      <c r="V21" s="31">
        <f>[2]Лист1!$M$244</f>
        <v>48.69</v>
      </c>
      <c r="W21" s="43">
        <f t="shared" si="7"/>
        <v>13.515221866072887</v>
      </c>
      <c r="X21" s="32"/>
      <c r="Y21" s="32"/>
      <c r="Z21" s="35"/>
      <c r="AA21" s="35"/>
      <c r="AB21" s="33"/>
      <c r="AC21" s="50">
        <v>31.3353</v>
      </c>
      <c r="AD21" s="16">
        <f t="shared" si="3"/>
        <v>0</v>
      </c>
      <c r="AE21" s="17" t="str">
        <f t="shared" si="4"/>
        <v xml:space="preserve"> </v>
      </c>
      <c r="AF21" s="8"/>
      <c r="AG21" s="8"/>
      <c r="AH21" s="8"/>
    </row>
    <row r="22" spans="1:34" x14ac:dyDescent="0.25">
      <c r="A22" s="39">
        <v>12</v>
      </c>
      <c r="B22" s="29">
        <f>[3]Лист1!$B$236</f>
        <v>80.856999999999999</v>
      </c>
      <c r="C22" s="30">
        <f>[3]Лист1!$C$236</f>
        <v>9.1280000000000001</v>
      </c>
      <c r="D22" s="30">
        <f>[3]Лист1!$D$236</f>
        <v>1.0680000000000001</v>
      </c>
      <c r="E22" s="30">
        <f>[3]Лист1!$F$236</f>
        <v>7.4999999999999997E-2</v>
      </c>
      <c r="F22" s="30">
        <f>[3]Лист1!$E$236</f>
        <v>0.33300000000000002</v>
      </c>
      <c r="G22" s="30">
        <f>[3]Лист1!$I$236</f>
        <v>5.0000000000000001E-3</v>
      </c>
      <c r="H22" s="30">
        <f>[3]Лист1!$H$236</f>
        <v>0.22900000000000001</v>
      </c>
      <c r="I22" s="30">
        <f>[3]Лист1!$G$236</f>
        <v>0.224</v>
      </c>
      <c r="J22" s="30">
        <f>[3]Лист1!$J$236</f>
        <v>0.108</v>
      </c>
      <c r="K22" s="30">
        <f>[3]Лист1!$M$236</f>
        <v>1.4999999999999999E-2</v>
      </c>
      <c r="L22" s="30">
        <f>[3]Лист1!$K$236</f>
        <v>5.1040000000000001</v>
      </c>
      <c r="M22" s="30">
        <f>[3]Лист1!$L$236</f>
        <v>2.8540000000000001</v>
      </c>
      <c r="N22" s="45">
        <f>[3]Лист1!$M$240</f>
        <v>0.81399999999999995</v>
      </c>
      <c r="O22" s="42">
        <f>[3]Лист1!$N$241</f>
        <v>8268</v>
      </c>
      <c r="P22" s="31">
        <f>[3]Лист1!$M$241</f>
        <v>34.64</v>
      </c>
      <c r="Q22" s="43">
        <f t="shared" ref="Q22" si="8">O22/859.8453</f>
        <v>9.6156831932441804</v>
      </c>
      <c r="R22" s="32">
        <f>[3]Лист1!$N$242</f>
        <v>9143</v>
      </c>
      <c r="S22" s="31">
        <f>[3]Лист1!$M$242</f>
        <v>38.31</v>
      </c>
      <c r="T22" s="43">
        <f t="shared" ref="T22" si="9">R22/859.8453</f>
        <v>10.633308107865451</v>
      </c>
      <c r="U22" s="44">
        <v>11119</v>
      </c>
      <c r="V22" s="31">
        <f>[3]Лист1!$M$244</f>
        <v>46.59</v>
      </c>
      <c r="W22" s="43">
        <f t="shared" ref="W22" si="10">U22/859.8453</f>
        <v>12.931395915055884</v>
      </c>
      <c r="X22" s="32">
        <v>-8.1</v>
      </c>
      <c r="Y22" s="32">
        <v>-5.8</v>
      </c>
      <c r="Z22" s="35">
        <v>3.5</v>
      </c>
      <c r="AA22" s="32" t="s">
        <v>58</v>
      </c>
      <c r="AB22" s="32" t="s">
        <v>58</v>
      </c>
      <c r="AC22" s="50">
        <v>35.585599999999999</v>
      </c>
      <c r="AD22" s="16">
        <f t="shared" si="3"/>
        <v>100</v>
      </c>
      <c r="AE22" s="17" t="str">
        <f t="shared" si="4"/>
        <v>ОК</v>
      </c>
      <c r="AF22" s="8"/>
      <c r="AG22" s="8"/>
      <c r="AH22" s="8"/>
    </row>
    <row r="23" spans="1:34" x14ac:dyDescent="0.25">
      <c r="A23" s="39">
        <v>13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45"/>
      <c r="O23" s="42">
        <f>[3]Лист1!$N$241</f>
        <v>8268</v>
      </c>
      <c r="P23" s="31">
        <f>[3]Лист1!$M$241</f>
        <v>34.64</v>
      </c>
      <c r="Q23" s="43">
        <f t="shared" ref="Q23:Q28" si="11">O23/859.8453</f>
        <v>9.6156831932441804</v>
      </c>
      <c r="R23" s="32">
        <f>[3]Лист1!$N$242</f>
        <v>9143</v>
      </c>
      <c r="S23" s="31">
        <f>[3]Лист1!$M$242</f>
        <v>38.31</v>
      </c>
      <c r="T23" s="43">
        <f t="shared" ref="T23:T28" si="12">R23/859.8453</f>
        <v>10.633308107865451</v>
      </c>
      <c r="U23" s="44">
        <v>11119</v>
      </c>
      <c r="V23" s="31">
        <f>[3]Лист1!$M$244</f>
        <v>46.59</v>
      </c>
      <c r="W23" s="43">
        <f t="shared" ref="W23:W28" si="13">U23/859.8453</f>
        <v>12.931395915055884</v>
      </c>
      <c r="X23" s="32"/>
      <c r="Y23" s="32"/>
      <c r="Z23" s="36"/>
      <c r="AA23" s="32"/>
      <c r="AB23" s="32"/>
      <c r="AC23" s="50">
        <v>37.6828</v>
      </c>
      <c r="AD23" s="16">
        <f t="shared" si="3"/>
        <v>0</v>
      </c>
      <c r="AE23" s="17" t="str">
        <f t="shared" si="4"/>
        <v xml:space="preserve"> </v>
      </c>
      <c r="AF23" s="8"/>
      <c r="AG23" s="8"/>
      <c r="AH23" s="8"/>
    </row>
    <row r="24" spans="1:34" x14ac:dyDescent="0.25">
      <c r="A24" s="39">
        <v>14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5"/>
      <c r="O24" s="42">
        <f>[3]Лист1!$N$241</f>
        <v>8268</v>
      </c>
      <c r="P24" s="31">
        <f>[3]Лист1!$M$241</f>
        <v>34.64</v>
      </c>
      <c r="Q24" s="43">
        <f t="shared" si="11"/>
        <v>9.6156831932441804</v>
      </c>
      <c r="R24" s="32">
        <f>[3]Лист1!$N$242</f>
        <v>9143</v>
      </c>
      <c r="S24" s="31">
        <f>[3]Лист1!$M$242</f>
        <v>38.31</v>
      </c>
      <c r="T24" s="43">
        <f t="shared" si="12"/>
        <v>10.633308107865451</v>
      </c>
      <c r="U24" s="44">
        <v>11119</v>
      </c>
      <c r="V24" s="31">
        <f>[3]Лист1!$M$244</f>
        <v>46.59</v>
      </c>
      <c r="W24" s="43">
        <f t="shared" si="13"/>
        <v>12.931395915055884</v>
      </c>
      <c r="X24" s="32"/>
      <c r="Y24" s="32"/>
      <c r="Z24" s="35"/>
      <c r="AA24" s="32"/>
      <c r="AB24" s="32"/>
      <c r="AC24" s="50">
        <v>34.720599999999997</v>
      </c>
      <c r="AD24" s="16">
        <f t="shared" si="3"/>
        <v>0</v>
      </c>
      <c r="AE24" s="17" t="str">
        <f t="shared" si="4"/>
        <v xml:space="preserve"> </v>
      </c>
      <c r="AF24" s="8"/>
      <c r="AG24" s="8"/>
      <c r="AH24" s="8"/>
    </row>
    <row r="25" spans="1:34" x14ac:dyDescent="0.25">
      <c r="A25" s="39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5"/>
      <c r="O25" s="42">
        <f>[3]Лист1!$N$241</f>
        <v>8268</v>
      </c>
      <c r="P25" s="31">
        <f>[3]Лист1!$M$241</f>
        <v>34.64</v>
      </c>
      <c r="Q25" s="43">
        <f t="shared" si="11"/>
        <v>9.6156831932441804</v>
      </c>
      <c r="R25" s="32">
        <f>[3]Лист1!$N$242</f>
        <v>9143</v>
      </c>
      <c r="S25" s="31">
        <f>[3]Лист1!$M$242</f>
        <v>38.31</v>
      </c>
      <c r="T25" s="43">
        <f t="shared" si="12"/>
        <v>10.633308107865451</v>
      </c>
      <c r="U25" s="44">
        <v>11119</v>
      </c>
      <c r="V25" s="31">
        <f>[3]Лист1!$M$244</f>
        <v>46.59</v>
      </c>
      <c r="W25" s="43">
        <f t="shared" si="13"/>
        <v>12.931395915055884</v>
      </c>
      <c r="X25" s="32"/>
      <c r="Y25" s="32"/>
      <c r="Z25" s="35"/>
      <c r="AA25" s="32"/>
      <c r="AB25" s="32"/>
      <c r="AC25" s="50">
        <v>36.290800000000004</v>
      </c>
      <c r="AD25" s="16">
        <f t="shared" si="3"/>
        <v>0</v>
      </c>
      <c r="AE25" s="17" t="str">
        <f t="shared" si="4"/>
        <v xml:space="preserve"> </v>
      </c>
      <c r="AF25" s="8"/>
      <c r="AG25" s="8"/>
      <c r="AH25" s="8"/>
    </row>
    <row r="26" spans="1:34" x14ac:dyDescent="0.25">
      <c r="A26" s="39">
        <v>16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5"/>
      <c r="O26" s="42">
        <f>[3]Лист1!$N$241</f>
        <v>8268</v>
      </c>
      <c r="P26" s="31">
        <f>[3]Лист1!$M$241</f>
        <v>34.64</v>
      </c>
      <c r="Q26" s="43">
        <f t="shared" si="11"/>
        <v>9.6156831932441804</v>
      </c>
      <c r="R26" s="32">
        <f>[3]Лист1!$N$242</f>
        <v>9143</v>
      </c>
      <c r="S26" s="31">
        <f>[3]Лист1!$M$242</f>
        <v>38.31</v>
      </c>
      <c r="T26" s="43">
        <f t="shared" si="12"/>
        <v>10.633308107865451</v>
      </c>
      <c r="U26" s="44">
        <v>11119</v>
      </c>
      <c r="V26" s="31">
        <f>[3]Лист1!$M$244</f>
        <v>46.59</v>
      </c>
      <c r="W26" s="43">
        <f t="shared" si="13"/>
        <v>12.931395915055884</v>
      </c>
      <c r="X26" s="32"/>
      <c r="Y26" s="33"/>
      <c r="Z26" s="37"/>
      <c r="AA26" s="32"/>
      <c r="AB26" s="32"/>
      <c r="AC26" s="50">
        <v>39.3553</v>
      </c>
      <c r="AD26" s="16">
        <f t="shared" si="3"/>
        <v>0</v>
      </c>
      <c r="AE26" s="17" t="str">
        <f t="shared" si="4"/>
        <v xml:space="preserve"> </v>
      </c>
      <c r="AF26" s="8"/>
      <c r="AG26" s="8"/>
      <c r="AH26" s="8"/>
    </row>
    <row r="27" spans="1:34" x14ac:dyDescent="0.25">
      <c r="A27" s="39">
        <v>17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5"/>
      <c r="O27" s="42">
        <f>[3]Лист1!$N$241</f>
        <v>8268</v>
      </c>
      <c r="P27" s="31">
        <f>[3]Лист1!$M$241</f>
        <v>34.64</v>
      </c>
      <c r="Q27" s="43">
        <f t="shared" si="11"/>
        <v>9.6156831932441804</v>
      </c>
      <c r="R27" s="32">
        <f>[3]Лист1!$N$242</f>
        <v>9143</v>
      </c>
      <c r="S27" s="31">
        <f>[3]Лист1!$M$242</f>
        <v>38.31</v>
      </c>
      <c r="T27" s="43">
        <f t="shared" si="12"/>
        <v>10.633308107865451</v>
      </c>
      <c r="U27" s="44">
        <v>11119</v>
      </c>
      <c r="V27" s="31">
        <f>[3]Лист1!$M$244</f>
        <v>46.59</v>
      </c>
      <c r="W27" s="43">
        <f t="shared" si="13"/>
        <v>12.931395915055884</v>
      </c>
      <c r="X27" s="32"/>
      <c r="Y27" s="32"/>
      <c r="Z27" s="37"/>
      <c r="AA27" s="32"/>
      <c r="AB27" s="32"/>
      <c r="AC27" s="50">
        <v>37.194099999999999</v>
      </c>
      <c r="AD27" s="16">
        <f t="shared" si="3"/>
        <v>0</v>
      </c>
      <c r="AE27" s="17" t="str">
        <f t="shared" si="4"/>
        <v xml:space="preserve"> </v>
      </c>
      <c r="AF27" s="8"/>
      <c r="AG27" s="8"/>
      <c r="AH27" s="8"/>
    </row>
    <row r="28" spans="1:34" x14ac:dyDescent="0.25">
      <c r="A28" s="39">
        <v>18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5"/>
      <c r="O28" s="42">
        <f>[3]Лист1!$N$241</f>
        <v>8268</v>
      </c>
      <c r="P28" s="31">
        <f>[3]Лист1!$M$241</f>
        <v>34.64</v>
      </c>
      <c r="Q28" s="43">
        <f t="shared" si="11"/>
        <v>9.6156831932441804</v>
      </c>
      <c r="R28" s="32">
        <f>[3]Лист1!$N$242</f>
        <v>9143</v>
      </c>
      <c r="S28" s="31">
        <f>[3]Лист1!$M$242</f>
        <v>38.31</v>
      </c>
      <c r="T28" s="43">
        <f t="shared" si="12"/>
        <v>10.633308107865451</v>
      </c>
      <c r="U28" s="44">
        <v>11119</v>
      </c>
      <c r="V28" s="31">
        <f>[3]Лист1!$M$244</f>
        <v>46.59</v>
      </c>
      <c r="W28" s="43">
        <f t="shared" si="13"/>
        <v>12.931395915055884</v>
      </c>
      <c r="X28" s="32"/>
      <c r="Y28" s="32"/>
      <c r="Z28" s="37"/>
      <c r="AA28" s="32"/>
      <c r="AB28" s="32"/>
      <c r="AC28" s="50">
        <v>35.088099999999997</v>
      </c>
      <c r="AD28" s="16">
        <f t="shared" si="3"/>
        <v>0</v>
      </c>
      <c r="AE28" s="17" t="str">
        <f t="shared" si="4"/>
        <v xml:space="preserve"> </v>
      </c>
      <c r="AF28" s="8"/>
      <c r="AG28" s="8"/>
      <c r="AH28" s="8"/>
    </row>
    <row r="29" spans="1:34" ht="15" customHeight="1" x14ac:dyDescent="0.25">
      <c r="A29" s="39">
        <v>19</v>
      </c>
      <c r="B29" s="29">
        <f>[4]Лист1!$B$236</f>
        <v>91.025999999999996</v>
      </c>
      <c r="C29" s="30">
        <f>[4]Лист1!$C$236</f>
        <v>4.3970000000000002</v>
      </c>
      <c r="D29" s="30">
        <f>[4]Лист1!$D$236</f>
        <v>0.92600000000000005</v>
      </c>
      <c r="E29" s="30">
        <f>[4]Лист1!$F$236</f>
        <v>0.107</v>
      </c>
      <c r="F29" s="30">
        <f>[4]Лист1!$E$236</f>
        <v>0.159</v>
      </c>
      <c r="G29" s="30">
        <f>[4]Лист1!$I$236</f>
        <v>6.0000000000000001E-3</v>
      </c>
      <c r="H29" s="30">
        <f>[4]Лист1!$H$236</f>
        <v>4.2999999999999997E-2</v>
      </c>
      <c r="I29" s="30">
        <f>[4]Лист1!$G$236</f>
        <v>3.2000000000000001E-2</v>
      </c>
      <c r="J29" s="30">
        <f>[4]Лист1!$J$236</f>
        <v>4.8000000000000001E-2</v>
      </c>
      <c r="K29" s="30">
        <f>[4]Лист1!$M$236</f>
        <v>0.02</v>
      </c>
      <c r="L29" s="30">
        <f>[4]Лист1!$K$236</f>
        <v>1.6819999999999999</v>
      </c>
      <c r="M29" s="30">
        <f>[4]Лист1!$L$236</f>
        <v>1.554</v>
      </c>
      <c r="N29" s="45">
        <f>[4]Лист1!$M$240</f>
        <v>0.74</v>
      </c>
      <c r="O29" s="42">
        <f>[4]Лист1!$N$241</f>
        <v>8193</v>
      </c>
      <c r="P29" s="31">
        <f>[4]Лист1!$M$241</f>
        <v>34.33</v>
      </c>
      <c r="Q29" s="43">
        <f t="shared" ref="Q29" si="14">O29/859.8453</f>
        <v>9.5284582005623584</v>
      </c>
      <c r="R29" s="32">
        <f>[4]Лист1!$N$242</f>
        <v>9077</v>
      </c>
      <c r="S29" s="31">
        <f>[4]Лист1!$M$242</f>
        <v>38.03</v>
      </c>
      <c r="T29" s="43">
        <f t="shared" ref="T29" si="15">R29/859.8453</f>
        <v>10.556550114305447</v>
      </c>
      <c r="U29" s="44">
        <v>11584</v>
      </c>
      <c r="V29" s="31">
        <f>[4]Лист1!$M$244</f>
        <v>48.54</v>
      </c>
      <c r="W29" s="43">
        <f t="shared" ref="W29" si="16">U29/859.8453</f>
        <v>13.472190869683187</v>
      </c>
      <c r="X29" s="32"/>
      <c r="Y29" s="32"/>
      <c r="Z29" s="37"/>
      <c r="AA29" s="32"/>
      <c r="AB29" s="32"/>
      <c r="AC29" s="50">
        <v>33.966200000000001</v>
      </c>
      <c r="AD29" s="16">
        <f t="shared" si="3"/>
        <v>100.00000000000001</v>
      </c>
      <c r="AE29" s="17" t="str">
        <f t="shared" si="4"/>
        <v>ОК</v>
      </c>
      <c r="AF29" s="8"/>
      <c r="AG29" s="8"/>
      <c r="AH29" s="8"/>
    </row>
    <row r="30" spans="1:34" x14ac:dyDescent="0.25">
      <c r="A30" s="39">
        <v>20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5"/>
      <c r="O30" s="42">
        <f>[4]Лист1!$N$241</f>
        <v>8193</v>
      </c>
      <c r="P30" s="31">
        <f>[4]Лист1!$M$241</f>
        <v>34.33</v>
      </c>
      <c r="Q30" s="43">
        <f t="shared" ref="Q30:Q35" si="17">O30/859.8453</f>
        <v>9.5284582005623584</v>
      </c>
      <c r="R30" s="32">
        <f>[4]Лист1!$N$242</f>
        <v>9077</v>
      </c>
      <c r="S30" s="31">
        <f>[4]Лист1!$M$242</f>
        <v>38.03</v>
      </c>
      <c r="T30" s="43">
        <f t="shared" ref="T30:T35" si="18">R30/859.8453</f>
        <v>10.556550114305447</v>
      </c>
      <c r="U30" s="44">
        <v>11584</v>
      </c>
      <c r="V30" s="31">
        <f>[4]Лист1!$M$244</f>
        <v>48.54</v>
      </c>
      <c r="W30" s="43">
        <f t="shared" ref="W30:W35" si="19">U30/859.8453</f>
        <v>13.472190869683187</v>
      </c>
      <c r="X30" s="32"/>
      <c r="Y30" s="32"/>
      <c r="Z30" s="35"/>
      <c r="AA30" s="32"/>
      <c r="AB30" s="32"/>
      <c r="AC30" s="50">
        <v>33.5077</v>
      </c>
      <c r="AD30" s="16">
        <f t="shared" si="3"/>
        <v>0</v>
      </c>
      <c r="AE30" s="17" t="str">
        <f t="shared" ref="AE30" si="20">IF(AD30=100,"ОК"," ")</f>
        <v xml:space="preserve"> </v>
      </c>
      <c r="AF30" s="8"/>
      <c r="AG30" s="8"/>
      <c r="AH30" s="8"/>
    </row>
    <row r="31" spans="1:34" x14ac:dyDescent="0.25">
      <c r="A31" s="39">
        <v>21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45"/>
      <c r="O31" s="42">
        <f>[4]Лист1!$N$241</f>
        <v>8193</v>
      </c>
      <c r="P31" s="31">
        <f>[4]Лист1!$M$241</f>
        <v>34.33</v>
      </c>
      <c r="Q31" s="43">
        <f t="shared" si="17"/>
        <v>9.5284582005623584</v>
      </c>
      <c r="R31" s="32">
        <f>[4]Лист1!$N$242</f>
        <v>9077</v>
      </c>
      <c r="S31" s="31">
        <f>[4]Лист1!$M$242</f>
        <v>38.03</v>
      </c>
      <c r="T31" s="43">
        <f t="shared" si="18"/>
        <v>10.556550114305447</v>
      </c>
      <c r="U31" s="44">
        <v>11584</v>
      </c>
      <c r="V31" s="31">
        <f>[4]Лист1!$M$244</f>
        <v>48.54</v>
      </c>
      <c r="W31" s="43">
        <f t="shared" si="19"/>
        <v>13.472190869683187</v>
      </c>
      <c r="X31" s="32"/>
      <c r="Y31" s="32"/>
      <c r="Z31" s="35"/>
      <c r="AA31" s="32"/>
      <c r="AB31" s="32"/>
      <c r="AC31" s="50">
        <v>36.498899999999999</v>
      </c>
      <c r="AD31" s="16">
        <f t="shared" si="3"/>
        <v>0</v>
      </c>
      <c r="AE31" s="17" t="str">
        <f t="shared" si="4"/>
        <v xml:space="preserve"> </v>
      </c>
      <c r="AF31" s="8"/>
      <c r="AG31" s="8"/>
      <c r="AH31" s="8"/>
    </row>
    <row r="32" spans="1:34" x14ac:dyDescent="0.25">
      <c r="A32" s="39">
        <v>22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5"/>
      <c r="O32" s="42">
        <f>[4]Лист1!$N$241</f>
        <v>8193</v>
      </c>
      <c r="P32" s="31">
        <f>[4]Лист1!$M$241</f>
        <v>34.33</v>
      </c>
      <c r="Q32" s="43">
        <f t="shared" si="17"/>
        <v>9.5284582005623584</v>
      </c>
      <c r="R32" s="32">
        <f>[4]Лист1!$N$242</f>
        <v>9077</v>
      </c>
      <c r="S32" s="31">
        <f>[4]Лист1!$M$242</f>
        <v>38.03</v>
      </c>
      <c r="T32" s="43">
        <f t="shared" si="18"/>
        <v>10.556550114305447</v>
      </c>
      <c r="U32" s="44">
        <v>11584</v>
      </c>
      <c r="V32" s="31">
        <f>[4]Лист1!$M$244</f>
        <v>48.54</v>
      </c>
      <c r="W32" s="43">
        <f t="shared" si="19"/>
        <v>13.472190869683187</v>
      </c>
      <c r="X32" s="32"/>
      <c r="Y32" s="32"/>
      <c r="Z32" s="36"/>
      <c r="AA32" s="32"/>
      <c r="AB32" s="32"/>
      <c r="AC32" s="50">
        <v>33.921199999999999</v>
      </c>
      <c r="AD32" s="16">
        <f t="shared" si="3"/>
        <v>0</v>
      </c>
      <c r="AE32" s="17" t="str">
        <f t="shared" si="4"/>
        <v xml:space="preserve"> </v>
      </c>
      <c r="AF32" s="8"/>
      <c r="AG32" s="8"/>
      <c r="AH32" s="8"/>
    </row>
    <row r="33" spans="1:34" x14ac:dyDescent="0.25">
      <c r="A33" s="39">
        <v>23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5"/>
      <c r="O33" s="42">
        <f>[4]Лист1!$N$241</f>
        <v>8193</v>
      </c>
      <c r="P33" s="31">
        <f>[4]Лист1!$M$241</f>
        <v>34.33</v>
      </c>
      <c r="Q33" s="43">
        <f t="shared" si="17"/>
        <v>9.5284582005623584</v>
      </c>
      <c r="R33" s="32">
        <f>[4]Лист1!$N$242</f>
        <v>9077</v>
      </c>
      <c r="S33" s="31">
        <f>[4]Лист1!$M$242</f>
        <v>38.03</v>
      </c>
      <c r="T33" s="43">
        <f t="shared" si="18"/>
        <v>10.556550114305447</v>
      </c>
      <c r="U33" s="44">
        <v>11584</v>
      </c>
      <c r="V33" s="31">
        <f>[4]Лист1!$M$244</f>
        <v>48.54</v>
      </c>
      <c r="W33" s="43">
        <f t="shared" si="19"/>
        <v>13.472190869683187</v>
      </c>
      <c r="X33" s="32"/>
      <c r="Y33" s="32"/>
      <c r="Z33" s="35"/>
      <c r="AA33" s="32"/>
      <c r="AB33" s="32"/>
      <c r="AC33" s="50">
        <v>34.866599999999998</v>
      </c>
      <c r="AD33" s="16">
        <f t="shared" si="3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9">
        <v>24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5"/>
      <c r="O34" s="42">
        <f>[4]Лист1!$N$241</f>
        <v>8193</v>
      </c>
      <c r="P34" s="31">
        <f>[4]Лист1!$M$241</f>
        <v>34.33</v>
      </c>
      <c r="Q34" s="43">
        <f t="shared" si="17"/>
        <v>9.5284582005623584</v>
      </c>
      <c r="R34" s="32">
        <f>[4]Лист1!$N$242</f>
        <v>9077</v>
      </c>
      <c r="S34" s="31">
        <f>[4]Лист1!$M$242</f>
        <v>38.03</v>
      </c>
      <c r="T34" s="43">
        <f t="shared" si="18"/>
        <v>10.556550114305447</v>
      </c>
      <c r="U34" s="44">
        <v>11584</v>
      </c>
      <c r="V34" s="31">
        <f>[4]Лист1!$M$244</f>
        <v>48.54</v>
      </c>
      <c r="W34" s="43">
        <f t="shared" si="19"/>
        <v>13.472190869683187</v>
      </c>
      <c r="X34" s="32"/>
      <c r="Y34" s="32"/>
      <c r="Z34" s="36"/>
      <c r="AA34" s="32"/>
      <c r="AB34" s="32"/>
      <c r="AC34" s="50">
        <v>32.974800000000002</v>
      </c>
      <c r="AD34" s="16">
        <f t="shared" si="3"/>
        <v>0</v>
      </c>
      <c r="AE34" s="17" t="str">
        <f t="shared" si="4"/>
        <v xml:space="preserve"> </v>
      </c>
      <c r="AF34" s="8"/>
      <c r="AG34" s="8"/>
      <c r="AH34" s="8"/>
    </row>
    <row r="35" spans="1:34" x14ac:dyDescent="0.25">
      <c r="A35" s="39">
        <v>25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5"/>
      <c r="O35" s="42">
        <f>[4]Лист1!$N$241</f>
        <v>8193</v>
      </c>
      <c r="P35" s="31">
        <f>[4]Лист1!$M$241</f>
        <v>34.33</v>
      </c>
      <c r="Q35" s="43">
        <f t="shared" si="17"/>
        <v>9.5284582005623584</v>
      </c>
      <c r="R35" s="32">
        <f>[4]Лист1!$N$242</f>
        <v>9077</v>
      </c>
      <c r="S35" s="31">
        <f>[4]Лист1!$M$242</f>
        <v>38.03</v>
      </c>
      <c r="T35" s="43">
        <f t="shared" si="18"/>
        <v>10.556550114305447</v>
      </c>
      <c r="U35" s="44">
        <v>11584</v>
      </c>
      <c r="V35" s="31">
        <f>[4]Лист1!$M$244</f>
        <v>48.54</v>
      </c>
      <c r="W35" s="43">
        <f t="shared" si="19"/>
        <v>13.472190869683187</v>
      </c>
      <c r="X35" s="32"/>
      <c r="Y35" s="32"/>
      <c r="Z35" s="35"/>
      <c r="AA35" s="32"/>
      <c r="AB35" s="32"/>
      <c r="AC35" s="50">
        <v>33.947800000000001</v>
      </c>
      <c r="AD35" s="16">
        <f t="shared" si="3"/>
        <v>0</v>
      </c>
      <c r="AE35" s="17" t="str">
        <f t="shared" si="4"/>
        <v xml:space="preserve"> </v>
      </c>
      <c r="AF35" s="8"/>
      <c r="AG35" s="8"/>
      <c r="AH35" s="8"/>
    </row>
    <row r="36" spans="1:34" x14ac:dyDescent="0.25">
      <c r="A36" s="39">
        <v>26</v>
      </c>
      <c r="B36" s="29">
        <f>[5]Лист1!$B$236</f>
        <v>90.814999999999998</v>
      </c>
      <c r="C36" s="30">
        <f>[5]Лист1!$C$236</f>
        <v>4.4880000000000004</v>
      </c>
      <c r="D36" s="30">
        <f>[5]Лист1!$D$236</f>
        <v>0.94399999999999995</v>
      </c>
      <c r="E36" s="30">
        <f>[5]Лист1!$F$236</f>
        <v>0.106</v>
      </c>
      <c r="F36" s="30">
        <f>[5]Лист1!$E$236</f>
        <v>0.16</v>
      </c>
      <c r="G36" s="30">
        <f>[5]Лист1!$I$236</f>
        <v>6.0000000000000001E-3</v>
      </c>
      <c r="H36" s="30">
        <f>[5]Лист1!$H$236</f>
        <v>4.2999999999999997E-2</v>
      </c>
      <c r="I36" s="30">
        <f>[5]Лист1!$G$236</f>
        <v>3.2000000000000001E-2</v>
      </c>
      <c r="J36" s="30">
        <f>[5]Лист1!$J$236</f>
        <v>4.2999999999999997E-2</v>
      </c>
      <c r="K36" s="30">
        <f>[5]Лист1!$M$236</f>
        <v>2.1000000000000001E-2</v>
      </c>
      <c r="L36" s="30">
        <f>[5]Лист1!$K$236</f>
        <v>1.706</v>
      </c>
      <c r="M36" s="30">
        <f>[5]Лист1!$L$236</f>
        <v>1.6359999999999999</v>
      </c>
      <c r="N36" s="45">
        <f>[5]Лист1!$M$240</f>
        <v>0.74099999999999999</v>
      </c>
      <c r="O36" s="42">
        <f>[5]Лист1!$N$241</f>
        <v>8191</v>
      </c>
      <c r="P36" s="31">
        <f>[5]Лист1!$M$241</f>
        <v>34.32</v>
      </c>
      <c r="Q36" s="43">
        <f t="shared" ref="Q36" si="21">O36/859.8453</f>
        <v>9.5261322007575089</v>
      </c>
      <c r="R36" s="32">
        <f>[5]Лист1!$N$242</f>
        <v>9074</v>
      </c>
      <c r="S36" s="31">
        <f>[5]Лист1!$M$242</f>
        <v>38.020000000000003</v>
      </c>
      <c r="T36" s="43">
        <f t="shared" ref="T36" si="22">R36/859.8453</f>
        <v>10.553061114598172</v>
      </c>
      <c r="U36" s="44">
        <v>11568</v>
      </c>
      <c r="V36" s="31">
        <f>[5]Лист1!$M$244</f>
        <v>48.47</v>
      </c>
      <c r="W36" s="43">
        <f t="shared" ref="W36" si="23">U36/859.8453</f>
        <v>13.453582871244398</v>
      </c>
      <c r="X36" s="32"/>
      <c r="Y36" s="32"/>
      <c r="Z36" s="35"/>
      <c r="AA36" s="32"/>
      <c r="AB36" s="32"/>
      <c r="AC36" s="50">
        <v>32.6616</v>
      </c>
      <c r="AD36" s="16">
        <f t="shared" si="3"/>
        <v>100</v>
      </c>
      <c r="AE36" s="17" t="str">
        <f t="shared" si="4"/>
        <v>ОК</v>
      </c>
      <c r="AF36" s="8"/>
      <c r="AG36" s="8"/>
      <c r="AH36" s="8"/>
    </row>
    <row r="37" spans="1:34" x14ac:dyDescent="0.25">
      <c r="A37" s="39">
        <v>27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45"/>
      <c r="O37" s="42">
        <f>[5]Лист1!$N$241</f>
        <v>8191</v>
      </c>
      <c r="P37" s="31">
        <f>[5]Лист1!$M$241</f>
        <v>34.32</v>
      </c>
      <c r="Q37" s="43">
        <f t="shared" ref="Q37:Q41" si="24">O37/859.8453</f>
        <v>9.5261322007575089</v>
      </c>
      <c r="R37" s="32">
        <f>[5]Лист1!$N$242</f>
        <v>9074</v>
      </c>
      <c r="S37" s="31">
        <f>[5]Лист1!$M$242</f>
        <v>38.020000000000003</v>
      </c>
      <c r="T37" s="43">
        <f t="shared" ref="T37:T41" si="25">R37/859.8453</f>
        <v>10.553061114598172</v>
      </c>
      <c r="U37" s="44">
        <v>11568</v>
      </c>
      <c r="V37" s="31">
        <f>[5]Лист1!$M$244</f>
        <v>48.47</v>
      </c>
      <c r="W37" s="43">
        <f t="shared" ref="W37:W41" si="26">U37/859.8453</f>
        <v>13.453582871244398</v>
      </c>
      <c r="X37" s="32"/>
      <c r="Y37" s="32"/>
      <c r="Z37" s="35"/>
      <c r="AA37" s="37"/>
      <c r="AB37" s="37"/>
      <c r="AC37" s="50">
        <v>32.018599999999999</v>
      </c>
      <c r="AD37" s="16">
        <f t="shared" si="3"/>
        <v>0</v>
      </c>
      <c r="AE37" s="17" t="str">
        <f t="shared" si="4"/>
        <v xml:space="preserve"> </v>
      </c>
      <c r="AF37" s="8"/>
      <c r="AG37" s="8"/>
      <c r="AH37" s="8"/>
    </row>
    <row r="38" spans="1:34" x14ac:dyDescent="0.25">
      <c r="A38" s="39">
        <v>28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45"/>
      <c r="O38" s="42">
        <f>[5]Лист1!$N$241</f>
        <v>8191</v>
      </c>
      <c r="P38" s="31">
        <f>[5]Лист1!$M$241</f>
        <v>34.32</v>
      </c>
      <c r="Q38" s="43">
        <f t="shared" si="24"/>
        <v>9.5261322007575089</v>
      </c>
      <c r="R38" s="32">
        <f>[5]Лист1!$N$242</f>
        <v>9074</v>
      </c>
      <c r="S38" s="31">
        <f>[5]Лист1!$M$242</f>
        <v>38.020000000000003</v>
      </c>
      <c r="T38" s="43">
        <f t="shared" si="25"/>
        <v>10.553061114598172</v>
      </c>
      <c r="U38" s="44">
        <v>11568</v>
      </c>
      <c r="V38" s="31">
        <f>[5]Лист1!$M$244</f>
        <v>48.47</v>
      </c>
      <c r="W38" s="43">
        <f t="shared" si="26"/>
        <v>13.453582871244398</v>
      </c>
      <c r="X38" s="32"/>
      <c r="Y38" s="32"/>
      <c r="Z38" s="35"/>
      <c r="AA38" s="37"/>
      <c r="AB38" s="37"/>
      <c r="AC38" s="50">
        <v>32.480200000000004</v>
      </c>
      <c r="AD38" s="16">
        <f t="shared" si="3"/>
        <v>0</v>
      </c>
      <c r="AE38" s="17" t="str">
        <f t="shared" si="4"/>
        <v xml:space="preserve"> </v>
      </c>
      <c r="AF38" s="8"/>
      <c r="AG38" s="8"/>
      <c r="AH38" s="8"/>
    </row>
    <row r="39" spans="1:34" x14ac:dyDescent="0.25">
      <c r="A39" s="39">
        <v>29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5"/>
      <c r="O39" s="42">
        <f>[5]Лист1!$N$241</f>
        <v>8191</v>
      </c>
      <c r="P39" s="31">
        <f>[5]Лист1!$M$241</f>
        <v>34.32</v>
      </c>
      <c r="Q39" s="43">
        <f t="shared" si="24"/>
        <v>9.5261322007575089</v>
      </c>
      <c r="R39" s="32">
        <f>[5]Лист1!$N$242</f>
        <v>9074</v>
      </c>
      <c r="S39" s="31">
        <f>[5]Лист1!$M$242</f>
        <v>38.020000000000003</v>
      </c>
      <c r="T39" s="43">
        <f t="shared" si="25"/>
        <v>10.553061114598172</v>
      </c>
      <c r="U39" s="44">
        <v>11568</v>
      </c>
      <c r="V39" s="31">
        <f>[5]Лист1!$M$244</f>
        <v>48.47</v>
      </c>
      <c r="W39" s="43">
        <f t="shared" si="26"/>
        <v>13.453582871244398</v>
      </c>
      <c r="X39" s="32"/>
      <c r="Y39" s="32"/>
      <c r="Z39" s="36"/>
      <c r="AA39" s="37"/>
      <c r="AB39" s="37"/>
      <c r="AC39" s="50">
        <v>34.044899999999998</v>
      </c>
      <c r="AD39" s="16">
        <f t="shared" si="3"/>
        <v>0</v>
      </c>
      <c r="AE39" s="17" t="str">
        <f t="shared" si="4"/>
        <v xml:space="preserve"> </v>
      </c>
      <c r="AF39" s="8"/>
      <c r="AG39" s="8"/>
      <c r="AH39" s="8"/>
    </row>
    <row r="40" spans="1:34" x14ac:dyDescent="0.25">
      <c r="A40" s="39">
        <v>30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5"/>
      <c r="O40" s="42">
        <f>[5]Лист1!$N$241</f>
        <v>8191</v>
      </c>
      <c r="P40" s="31">
        <f>[5]Лист1!$M$241</f>
        <v>34.32</v>
      </c>
      <c r="Q40" s="43">
        <f t="shared" ref="Q40" si="27">O40/859.8453</f>
        <v>9.5261322007575089</v>
      </c>
      <c r="R40" s="32">
        <f>[5]Лист1!$N$242</f>
        <v>9074</v>
      </c>
      <c r="S40" s="31">
        <f>[5]Лист1!$M$242</f>
        <v>38.020000000000003</v>
      </c>
      <c r="T40" s="43">
        <f t="shared" ref="T40" si="28">R40/859.8453</f>
        <v>10.553061114598172</v>
      </c>
      <c r="U40" s="44">
        <v>11568</v>
      </c>
      <c r="V40" s="31">
        <f>[5]Лист1!$M$244</f>
        <v>48.47</v>
      </c>
      <c r="W40" s="43">
        <f t="shared" ref="W40" si="29">U40/859.8453</f>
        <v>13.453582871244398</v>
      </c>
      <c r="X40" s="32"/>
      <c r="Y40" s="32"/>
      <c r="Z40" s="36"/>
      <c r="AA40" s="37"/>
      <c r="AB40" s="37"/>
      <c r="AC40" s="50">
        <v>35.555999999999997</v>
      </c>
      <c r="AD40" s="16">
        <f t="shared" ref="AD40" si="30">SUM(B40:M40)+$K$42+$N$42</f>
        <v>0</v>
      </c>
      <c r="AE40" s="17" t="str">
        <f t="shared" ref="AE40" si="31">IF(AD40=100,"ОК"," ")</f>
        <v xml:space="preserve"> </v>
      </c>
      <c r="AF40" s="8"/>
      <c r="AG40" s="8"/>
      <c r="AH40" s="8"/>
    </row>
    <row r="41" spans="1:34" ht="15.75" thickBot="1" x14ac:dyDescent="0.3">
      <c r="A41" s="39">
        <v>31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>
        <f>[5]Лист1!$N$241</f>
        <v>8191</v>
      </c>
      <c r="P41" s="38">
        <f>[5]Лист1!$M$241</f>
        <v>34.32</v>
      </c>
      <c r="Q41" s="54">
        <f t="shared" si="24"/>
        <v>9.5261322007575089</v>
      </c>
      <c r="R41" s="55">
        <f>[5]Лист1!$N$242</f>
        <v>9074</v>
      </c>
      <c r="S41" s="38">
        <f>[5]Лист1!$M$242</f>
        <v>38.020000000000003</v>
      </c>
      <c r="T41" s="54">
        <f t="shared" si="25"/>
        <v>10.553061114598172</v>
      </c>
      <c r="U41" s="44">
        <v>11568</v>
      </c>
      <c r="V41" s="38">
        <f>[5]Лист1!$M$244</f>
        <v>48.47</v>
      </c>
      <c r="W41" s="54">
        <f t="shared" si="26"/>
        <v>13.453582871244398</v>
      </c>
      <c r="X41" s="55"/>
      <c r="Y41" s="55"/>
      <c r="Z41" s="56"/>
      <c r="AA41" s="57"/>
      <c r="AB41" s="57"/>
      <c r="AC41" s="58">
        <v>36.769100000000002</v>
      </c>
      <c r="AD41" s="16">
        <f t="shared" si="3"/>
        <v>0</v>
      </c>
      <c r="AE41" s="17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102" t="s">
        <v>25</v>
      </c>
      <c r="B42" s="102"/>
      <c r="C42" s="102"/>
      <c r="D42" s="102"/>
      <c r="E42" s="102"/>
      <c r="F42" s="102"/>
      <c r="G42" s="102"/>
      <c r="H42" s="103"/>
      <c r="I42" s="100" t="s">
        <v>23</v>
      </c>
      <c r="J42" s="101"/>
      <c r="K42" s="40">
        <v>0</v>
      </c>
      <c r="L42" s="98" t="s">
        <v>24</v>
      </c>
      <c r="M42" s="99"/>
      <c r="N42" s="41">
        <v>0</v>
      </c>
      <c r="O42" s="89">
        <f>SUMPRODUCT(O11:O41,AC11:AC41)/SUM(AC11:AC41)</f>
        <v>8213.1776413432272</v>
      </c>
      <c r="P42" s="96">
        <f>SUMPRODUCT(P11:P41,AC11:AC41)/SUM(AC11:AC41)</f>
        <v>34.413398533533922</v>
      </c>
      <c r="Q42" s="85">
        <f>SUMPRODUCT(Q11:Q41,AC11:AC41)/SUM(AC11:AC41)</f>
        <v>9.551924795475685</v>
      </c>
      <c r="R42" s="85">
        <f>SUMPRODUCT(R11:R41,AC11:AC41)/SUM(AC11:AC41)</f>
        <v>9095.3516981538414</v>
      </c>
      <c r="S42" s="85">
        <f>SUMPRODUCT(S11:S41,AC11:AC41)/SUM(AC11:AC41)</f>
        <v>38.108700806332742</v>
      </c>
      <c r="T42" s="87">
        <f>SUMPRODUCT(T11:T41,AC11:AC41)/SUM(AC11:AC41)</f>
        <v>10.577893137467687</v>
      </c>
      <c r="U42" s="18"/>
      <c r="V42" s="9"/>
      <c r="W42" s="9"/>
      <c r="X42" s="9"/>
      <c r="Y42" s="59" t="s">
        <v>59</v>
      </c>
      <c r="Z42" s="60"/>
      <c r="AA42" s="60"/>
      <c r="AB42" s="61">
        <v>1094.653</v>
      </c>
      <c r="AC42" s="62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1" t="s">
        <v>3</v>
      </c>
      <c r="I43" s="92"/>
      <c r="J43" s="92"/>
      <c r="K43" s="92"/>
      <c r="L43" s="92"/>
      <c r="M43" s="92"/>
      <c r="N43" s="93"/>
      <c r="O43" s="90"/>
      <c r="P43" s="97"/>
      <c r="Q43" s="86"/>
      <c r="R43" s="86"/>
      <c r="S43" s="86"/>
      <c r="T43" s="88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51</v>
      </c>
      <c r="P45" s="21"/>
      <c r="Q45" s="21"/>
      <c r="R45" s="21"/>
      <c r="S45" s="21"/>
      <c r="T45" s="21"/>
      <c r="V45" s="119" t="s">
        <v>61</v>
      </c>
      <c r="W45" s="119"/>
      <c r="X45" s="119"/>
    </row>
    <row r="46" spans="1:34" x14ac:dyDescent="0.25">
      <c r="D46" s="7" t="s">
        <v>5</v>
      </c>
      <c r="O46" s="7" t="s">
        <v>6</v>
      </c>
      <c r="R46" s="7" t="s">
        <v>7</v>
      </c>
      <c r="V46" s="118" t="s">
        <v>8</v>
      </c>
      <c r="W46" s="118"/>
      <c r="X46" s="118"/>
    </row>
    <row r="47" spans="1:34" x14ac:dyDescent="0.25">
      <c r="B47" s="3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 t="s">
        <v>62</v>
      </c>
      <c r="P47" s="21"/>
      <c r="Q47" s="21"/>
      <c r="R47" s="21"/>
      <c r="S47" s="21"/>
      <c r="T47" s="21"/>
      <c r="V47" s="119" t="s">
        <v>61</v>
      </c>
      <c r="W47" s="119"/>
      <c r="X47" s="119"/>
    </row>
    <row r="48" spans="1:34" x14ac:dyDescent="0.25">
      <c r="E48" s="7" t="s">
        <v>9</v>
      </c>
      <c r="O48" s="7" t="s">
        <v>6</v>
      </c>
      <c r="R48" s="7" t="s">
        <v>7</v>
      </c>
      <c r="V48" s="118" t="s">
        <v>8</v>
      </c>
      <c r="W48" s="118"/>
      <c r="X48" s="118"/>
    </row>
    <row r="49" spans="2:24" x14ac:dyDescent="0.25">
      <c r="B49" s="3" t="s">
        <v>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 t="s">
        <v>53</v>
      </c>
      <c r="P49" s="21"/>
      <c r="Q49" s="21"/>
      <c r="R49" s="21"/>
      <c r="S49" s="21"/>
      <c r="T49" s="21"/>
      <c r="V49" s="119" t="s">
        <v>61</v>
      </c>
      <c r="W49" s="119"/>
      <c r="X49" s="119"/>
    </row>
    <row r="50" spans="2:24" x14ac:dyDescent="0.25">
      <c r="E50" s="7" t="s">
        <v>17</v>
      </c>
      <c r="O50" s="7" t="s">
        <v>6</v>
      </c>
      <c r="R50" s="7" t="s">
        <v>7</v>
      </c>
      <c r="V50" s="118" t="s">
        <v>8</v>
      </c>
      <c r="W50" s="118"/>
      <c r="X50" s="118"/>
    </row>
  </sheetData>
  <mergeCells count="49">
    <mergeCell ref="V9:V10"/>
    <mergeCell ref="V50:X50"/>
    <mergeCell ref="V45:X45"/>
    <mergeCell ref="V46:X46"/>
    <mergeCell ref="V47:X47"/>
    <mergeCell ref="V48:X48"/>
    <mergeCell ref="V49:X49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I9:I10"/>
    <mergeCell ref="J9:J10"/>
    <mergeCell ref="K9:K10"/>
    <mergeCell ref="L9:L10"/>
    <mergeCell ref="M9:M10"/>
    <mergeCell ref="P42:P43"/>
    <mergeCell ref="Q42:Q43"/>
    <mergeCell ref="R42:R43"/>
    <mergeCell ref="L42:M42"/>
    <mergeCell ref="I42:J42"/>
    <mergeCell ref="Y42:AA42"/>
    <mergeCell ref="AB42:AC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2016-10-31T09:24:30Z</cp:lastPrinted>
  <dcterms:created xsi:type="dcterms:W3CDTF">2016-10-07T07:24:19Z</dcterms:created>
  <dcterms:modified xsi:type="dcterms:W3CDTF">2017-01-03T12:21:19Z</dcterms:modified>
</cp:coreProperties>
</file>