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80" yWindow="30" windowWidth="10125" windowHeight="120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V40" i="1"/>
  <c r="U40" i="1"/>
  <c r="W40" i="1" s="1"/>
  <c r="S40" i="1"/>
  <c r="R40" i="1"/>
  <c r="T40" i="1" s="1"/>
  <c r="P40" i="1"/>
  <c r="O40" i="1"/>
  <c r="Q40" i="1" s="1"/>
  <c r="B15" i="1" l="1"/>
  <c r="Z30" i="1" l="1"/>
  <c r="B36" i="1"/>
  <c r="C36" i="1"/>
  <c r="V36" i="1"/>
  <c r="S36" i="1"/>
  <c r="R36" i="1"/>
  <c r="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O37" i="1"/>
  <c r="P37" i="1"/>
  <c r="Q37" i="1"/>
  <c r="R37" i="1"/>
  <c r="S37" i="1"/>
  <c r="T37" i="1"/>
  <c r="U37" i="1"/>
  <c r="V37" i="1"/>
  <c r="W37" i="1"/>
  <c r="O38" i="1"/>
  <c r="P38" i="1"/>
  <c r="Q38" i="1"/>
  <c r="R38" i="1"/>
  <c r="S38" i="1"/>
  <c r="T38" i="1"/>
  <c r="U38" i="1"/>
  <c r="V38" i="1"/>
  <c r="W38" i="1"/>
  <c r="O39" i="1"/>
  <c r="P39" i="1"/>
  <c r="Q39" i="1"/>
  <c r="R39" i="1"/>
  <c r="S39" i="1"/>
  <c r="T39" i="1"/>
  <c r="U39" i="1"/>
  <c r="V39" i="1"/>
  <c r="W39" i="1"/>
  <c r="O41" i="1"/>
  <c r="P41" i="1"/>
  <c r="Q41" i="1"/>
  <c r="R41" i="1"/>
  <c r="S41" i="1"/>
  <c r="T41" i="1"/>
  <c r="U41" i="1"/>
  <c r="V41" i="1"/>
  <c r="W41" i="1"/>
  <c r="O30" i="1"/>
  <c r="P30" i="1"/>
  <c r="Q30" i="1"/>
  <c r="R30" i="1"/>
  <c r="S30" i="1"/>
  <c r="T30" i="1"/>
  <c r="U30" i="1"/>
  <c r="V30" i="1"/>
  <c r="W30" i="1"/>
  <c r="O31" i="1"/>
  <c r="P31" i="1"/>
  <c r="Q31" i="1"/>
  <c r="R31" i="1"/>
  <c r="S31" i="1"/>
  <c r="T31" i="1"/>
  <c r="U31" i="1"/>
  <c r="V31" i="1"/>
  <c r="W31" i="1"/>
  <c r="O32" i="1"/>
  <c r="P32" i="1"/>
  <c r="Q32" i="1"/>
  <c r="R32" i="1"/>
  <c r="S32" i="1"/>
  <c r="T32" i="1"/>
  <c r="U32" i="1"/>
  <c r="V32" i="1"/>
  <c r="W32" i="1"/>
  <c r="O33" i="1"/>
  <c r="P33" i="1"/>
  <c r="Q33" i="1"/>
  <c r="R33" i="1"/>
  <c r="S33" i="1"/>
  <c r="T33" i="1"/>
  <c r="U33" i="1"/>
  <c r="V33" i="1"/>
  <c r="W33" i="1"/>
  <c r="O34" i="1"/>
  <c r="P34" i="1"/>
  <c r="Q34" i="1"/>
  <c r="R34" i="1"/>
  <c r="S34" i="1"/>
  <c r="T34" i="1"/>
  <c r="U34" i="1"/>
  <c r="V34" i="1"/>
  <c r="W34" i="1"/>
  <c r="O35" i="1"/>
  <c r="P35" i="1"/>
  <c r="Q35" i="1"/>
  <c r="R35" i="1"/>
  <c r="S35" i="1"/>
  <c r="T35" i="1"/>
  <c r="U35" i="1"/>
  <c r="V35" i="1"/>
  <c r="W35" i="1"/>
  <c r="O23" i="1"/>
  <c r="P23" i="1"/>
  <c r="Q23" i="1"/>
  <c r="R23" i="1"/>
  <c r="S23" i="1"/>
  <c r="T23" i="1"/>
  <c r="U23" i="1"/>
  <c r="V23" i="1"/>
  <c r="W23" i="1"/>
  <c r="O24" i="1"/>
  <c r="P24" i="1"/>
  <c r="Q24" i="1"/>
  <c r="R24" i="1"/>
  <c r="S24" i="1"/>
  <c r="T24" i="1"/>
  <c r="U24" i="1"/>
  <c r="V24" i="1"/>
  <c r="W24" i="1"/>
  <c r="O25" i="1"/>
  <c r="P25" i="1"/>
  <c r="Q25" i="1"/>
  <c r="R25" i="1"/>
  <c r="S25" i="1"/>
  <c r="T25" i="1"/>
  <c r="U25" i="1"/>
  <c r="V25" i="1"/>
  <c r="W25" i="1"/>
  <c r="O26" i="1"/>
  <c r="P26" i="1"/>
  <c r="Q26" i="1"/>
  <c r="R26" i="1"/>
  <c r="S26" i="1"/>
  <c r="T26" i="1"/>
  <c r="U26" i="1"/>
  <c r="V26" i="1"/>
  <c r="W26" i="1"/>
  <c r="O27" i="1"/>
  <c r="P27" i="1"/>
  <c r="Q27" i="1"/>
  <c r="R27" i="1"/>
  <c r="S27" i="1"/>
  <c r="T27" i="1"/>
  <c r="U27" i="1"/>
  <c r="V27" i="1"/>
  <c r="W27" i="1"/>
  <c r="O28" i="1"/>
  <c r="P28" i="1"/>
  <c r="Q28" i="1"/>
  <c r="R28" i="1"/>
  <c r="S28" i="1"/>
  <c r="T28" i="1"/>
  <c r="U28" i="1"/>
  <c r="V28" i="1"/>
  <c r="W28" i="1"/>
  <c r="O16" i="1"/>
  <c r="P16" i="1"/>
  <c r="Q16" i="1"/>
  <c r="R16" i="1"/>
  <c r="S16" i="1"/>
  <c r="T16" i="1"/>
  <c r="U16" i="1"/>
  <c r="V16" i="1"/>
  <c r="W16" i="1"/>
  <c r="O17" i="1"/>
  <c r="P17" i="1"/>
  <c r="Q17" i="1"/>
  <c r="R17" i="1"/>
  <c r="S17" i="1"/>
  <c r="T17" i="1"/>
  <c r="U17" i="1"/>
  <c r="V17" i="1"/>
  <c r="W17" i="1"/>
  <c r="O18" i="1"/>
  <c r="P18" i="1"/>
  <c r="Q18" i="1"/>
  <c r="R18" i="1"/>
  <c r="S18" i="1"/>
  <c r="T18" i="1"/>
  <c r="U18" i="1"/>
  <c r="V18" i="1"/>
  <c r="W18" i="1"/>
  <c r="O19" i="1"/>
  <c r="P19" i="1"/>
  <c r="Q19" i="1"/>
  <c r="R19" i="1"/>
  <c r="S19" i="1"/>
  <c r="T19" i="1"/>
  <c r="U19" i="1"/>
  <c r="V19" i="1"/>
  <c r="W19" i="1"/>
  <c r="O20" i="1"/>
  <c r="P20" i="1"/>
  <c r="Q20" i="1"/>
  <c r="R20" i="1"/>
  <c r="S20" i="1"/>
  <c r="T20" i="1"/>
  <c r="U20" i="1"/>
  <c r="V20" i="1"/>
  <c r="W20" i="1"/>
  <c r="O21" i="1"/>
  <c r="P21" i="1"/>
  <c r="Q21" i="1"/>
  <c r="R21" i="1"/>
  <c r="S21" i="1"/>
  <c r="T21" i="1"/>
  <c r="U21" i="1"/>
  <c r="V21" i="1"/>
  <c r="W21" i="1"/>
  <c r="U36" i="1"/>
  <c r="W36" i="1" s="1"/>
  <c r="Q36" i="1"/>
  <c r="V29" i="1"/>
  <c r="U29" i="1"/>
  <c r="W29" i="1" s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2" i="1"/>
  <c r="U22" i="1"/>
  <c r="W22" i="1" s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15" i="1"/>
  <c r="U15" i="1"/>
  <c r="W15" i="1" s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AG11" i="1" l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7" i="1"/>
  <c r="AE26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<sst xmlns="http://schemas.openxmlformats.org/spreadsheetml/2006/main" count="72" uniqueCount="64">
  <si>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</si>
  <si>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</si>
  <si>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</si>
  <si>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</si>
  <si>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</si>
  <si>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</si>
  <si>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</si>
  <si>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</si>
  <si>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</si>
  <si>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</si>
  <si>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</si>
  <si>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</si>
  <si>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</si>
  <si>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</si>
  <si>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</si>
  <si>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</si>
  <si>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</si>
  <si>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</si>
  <si>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</si>
  <si>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</si>
  <si>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</si>
  <si>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</si>
  <si>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</si>
  <si>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</si>
  <si>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</si>
  <si>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</si>
  <si>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</si>
  <si>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</si>
  <si>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</si>
  <si>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</si>
  <si>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</si>
  <si>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</si>
  <si>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</si>
  <si>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</si>
  <si>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</si>
  <si>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</si>
  <si>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</si>
  <si>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</si>
  <si>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</si>
  <si>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</si>
  <si>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</si>
  <si>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</si>
  <si>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</si>
  <si>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</si>
  <si>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</si>
  <si>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</si>
  <si>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</si>
  <si>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</si>
  <si>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</si>
  <si>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</si>
  <si>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ПАТ"Полтавагаз"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</si>
  <si>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Безсали (ГРС Ісківці)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</si>
  <si>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>Єлецьк-Курськ-Київ (ЄКК)</t>
    </r>
    <r>
      <rPr>
        <sz val="11"/>
        <color theme="1"/>
        <rFont val="Times New Roman"/>
        <family val="1"/>
        <charset val="204"/>
      </rPr>
      <t>_________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</si>
  <si>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</si>
  <si>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</si>
  <si>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</si>
  <si>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</si>
  <si>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t>Завідувач ВХАЛ Лубенського ЛВУМГ</t>
  </si>
  <si>
    <t>відс</t>
  </si>
  <si>
    <t>Всього без ВТВ</t>
  </si>
  <si>
    <t>Маршрут № 63</t>
  </si>
  <si>
    <t>Алєксєєнко Н.А.</t>
  </si>
  <si>
    <t>31.12.2016 року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</si>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</sst>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20" xfId="0" applyBorder="1" applyProtection="1">
      <protection locked="0"/>
    </xf>
    <xf numFmtId="0" fontId="2" fillId="0" borderId="20" xfId="0" applyFont="1" applyBorder="1" applyProtection="1">
      <protection locked="0"/>
    </xf>
    <xf numFmtId="165" fontId="1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/>
    <xf numFmtId="0" fontId="5" fillId="0" borderId="7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5" fontId="11" fillId="0" borderId="6" xfId="0" applyNumberFormat="1" applyFont="1" applyFill="1" applyBorder="1" applyAlignment="1">
      <alignment horizontal="center" wrapText="1"/>
    </xf>
    <xf numFmtId="165" fontId="11" fillId="0" borderId="7" xfId="0" applyNumberFormat="1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2" fillId="2" borderId="28" xfId="0" applyNumberFormat="1" applyFont="1" applyFill="1" applyBorder="1" applyProtection="1">
      <protection locked="0"/>
    </xf>
    <xf numFmtId="165" fontId="12" fillId="0" borderId="4" xfId="0" applyNumberFormat="1" applyFont="1" applyFill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1" fillId="0" borderId="1" xfId="0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wrapText="1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Fill="1" applyBorder="1" applyAlignment="1">
      <alignment horizont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165" fontId="2" fillId="0" borderId="35" xfId="0" applyNumberFormat="1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88.403599999999997</v>
          </cell>
          <cell r="C288">
            <v>5.7569999999999997</v>
          </cell>
          <cell r="D288">
            <v>1.5627</v>
          </cell>
          <cell r="E288">
            <v>0.2399</v>
          </cell>
          <cell r="F288">
            <v>0.14399999999999999</v>
          </cell>
          <cell r="G288">
            <v>3.4799999999999998E-2</v>
          </cell>
          <cell r="H288">
            <v>4.3400000000000001E-2</v>
          </cell>
          <cell r="I288">
            <v>1.2699999999999999E-2</v>
          </cell>
          <cell r="J288">
            <v>5.2699999999999997E-2</v>
          </cell>
          <cell r="K288">
            <v>1.4955000000000001</v>
          </cell>
          <cell r="L288">
            <v>2.2479</v>
          </cell>
          <cell r="M288">
            <v>5.7999999999999996E-3</v>
          </cell>
        </row>
        <row r="292">
          <cell r="M292">
            <v>0.76449999999999996</v>
          </cell>
        </row>
        <row r="293">
          <cell r="M293">
            <v>34.96</v>
          </cell>
          <cell r="N293">
            <v>8392</v>
          </cell>
        </row>
        <row r="296">
          <cell r="M296">
            <v>48.55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80.505200000000002</v>
          </cell>
          <cell r="C288">
            <v>10.6656</v>
          </cell>
          <cell r="D288">
            <v>2.7433999999999998</v>
          </cell>
          <cell r="E288">
            <v>0.27389999999999998</v>
          </cell>
          <cell r="F288">
            <v>0.15479999999999999</v>
          </cell>
          <cell r="G288">
            <v>1.9800000000000002E-2</v>
          </cell>
          <cell r="H288">
            <v>2.5700000000000001E-2</v>
          </cell>
          <cell r="I288">
            <v>9.2999999999999992E-3</v>
          </cell>
          <cell r="J288">
            <v>1.1299999999999999E-2</v>
          </cell>
          <cell r="K288">
            <v>1.468</v>
          </cell>
          <cell r="L288">
            <v>4.1177000000000001</v>
          </cell>
          <cell r="M288">
            <v>5.3E-3</v>
          </cell>
        </row>
        <row r="292">
          <cell r="M292">
            <v>0.82769999999999999</v>
          </cell>
        </row>
        <row r="293">
          <cell r="M293">
            <v>36.19</v>
          </cell>
          <cell r="N293">
            <v>8645</v>
          </cell>
        </row>
        <row r="294">
          <cell r="N294">
            <v>9556</v>
          </cell>
        </row>
        <row r="296">
          <cell r="M296">
            <v>48.25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</v>
          </cell>
        </row>
        <row r="191">
          <cell r="N191">
            <v>11527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3">
          <cell r="M293">
            <v>36.68</v>
          </cell>
          <cell r="N293">
            <v>8761</v>
          </cell>
        </row>
        <row r="294">
          <cell r="N294">
            <v>9676</v>
          </cell>
        </row>
        <row r="296">
          <cell r="M296">
            <v>48.92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38.68</v>
          </cell>
          <cell r="N189">
            <v>9240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87.854600000000005</v>
          </cell>
          <cell r="C288">
            <v>6.2952000000000004</v>
          </cell>
          <cell r="D288">
            <v>1.4604999999999999</v>
          </cell>
          <cell r="E288">
            <v>0.2072</v>
          </cell>
          <cell r="F288">
            <v>0.13070000000000001</v>
          </cell>
          <cell r="G288">
            <v>3.32E-2</v>
          </cell>
          <cell r="H288">
            <v>4.1500000000000002E-2</v>
          </cell>
          <cell r="I288">
            <v>2.0799999999999999E-2</v>
          </cell>
          <cell r="J288">
            <v>5.04E-2</v>
          </cell>
          <cell r="K288">
            <v>1.3839999999999999</v>
          </cell>
          <cell r="L288">
            <v>2.5162</v>
          </cell>
          <cell r="M288">
            <v>5.7000000000000002E-3</v>
          </cell>
        </row>
        <row r="292">
          <cell r="M292">
            <v>0.76829999999999998</v>
          </cell>
        </row>
        <row r="293">
          <cell r="M293">
            <v>34.96</v>
          </cell>
          <cell r="N293">
            <v>8352</v>
          </cell>
        </row>
        <row r="296">
          <cell r="M296">
            <v>48.43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38.68</v>
          </cell>
          <cell r="N189">
            <v>9240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81.284400000000005</v>
          </cell>
          <cell r="C288">
            <v>9.4899000000000004</v>
          </cell>
          <cell r="D288">
            <v>3.0158</v>
          </cell>
          <cell r="E288">
            <v>0.42680000000000001</v>
          </cell>
          <cell r="F288">
            <v>0.21990000000000001</v>
          </cell>
          <cell r="G288">
            <v>4.6100000000000002E-2</v>
          </cell>
          <cell r="H288">
            <v>5.3199999999999997E-2</v>
          </cell>
          <cell r="I288">
            <v>1.43E-2</v>
          </cell>
          <cell r="J288">
            <v>1.9599999999999999E-2</v>
          </cell>
          <cell r="K288">
            <v>1.5003</v>
          </cell>
          <cell r="L288">
            <v>3.9251</v>
          </cell>
          <cell r="M288">
            <v>4.4000000000000003E-3</v>
          </cell>
        </row>
        <row r="292">
          <cell r="M292">
            <v>0.82740000000000002</v>
          </cell>
        </row>
        <row r="293">
          <cell r="M293">
            <v>36.317</v>
          </cell>
          <cell r="N293">
            <v>8677</v>
          </cell>
        </row>
        <row r="296">
          <cell r="M296">
            <v>48.404200000000003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40.117800000000003</v>
          </cell>
          <cell r="N189">
            <v>9585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C1" zoomScale="90" zoomScaleNormal="90" zoomScaleSheetLayoutView="90" workbookViewId="0">
      <selection activeCell="AD3" sqref="AD3"/>
    </sheetView>
  </sheetViews>
  <sheetFormatPr defaultRowHeight="15" x14ac:dyDescent="0.25"/>
  <cols>
    <col min="1" max="1" width="4.85546875" style="1" customWidth="1"/>
    <col min="2" max="2" width="7.5703125" style="1" customWidth="1"/>
    <col min="3" max="3" width="7.28515625" style="1" customWidth="1"/>
    <col min="4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0" width="7.42578125" style="1" customWidth="1"/>
    <col min="21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8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Z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51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52</v>
      </c>
      <c r="M5" s="14"/>
      <c r="O5" s="14"/>
      <c r="P5" s="14"/>
      <c r="Q5" s="14"/>
      <c r="R5" s="14"/>
      <c r="S5" s="14"/>
      <c r="V5" s="3" t="s">
        <v>63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60" t="s">
        <v>0</v>
      </c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5" t="s">
        <v>32</v>
      </c>
      <c r="O7" s="86"/>
      <c r="P7" s="86"/>
      <c r="Q7" s="86"/>
      <c r="R7" s="86"/>
      <c r="S7" s="86"/>
      <c r="T7" s="86"/>
      <c r="U7" s="86"/>
      <c r="V7" s="86"/>
      <c r="W7" s="86"/>
      <c r="X7" s="72" t="s">
        <v>26</v>
      </c>
      <c r="Y7" s="69" t="s">
        <v>2</v>
      </c>
      <c r="Z7" s="63" t="s">
        <v>18</v>
      </c>
      <c r="AA7" s="63" t="s">
        <v>19</v>
      </c>
      <c r="AB7" s="66" t="s">
        <v>20</v>
      </c>
      <c r="AC7" s="57" t="s">
        <v>16</v>
      </c>
    </row>
    <row r="8" spans="1:34" ht="16.5" customHeight="1" thickBot="1" x14ac:dyDescent="0.3">
      <c r="A8" s="61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72" t="s">
        <v>28</v>
      </c>
      <c r="O8" s="27" t="s">
        <v>30</v>
      </c>
      <c r="P8" s="27"/>
      <c r="Q8" s="27"/>
      <c r="R8" s="27"/>
      <c r="S8" s="27"/>
      <c r="T8" s="28"/>
      <c r="U8" s="29"/>
      <c r="V8" s="29" t="s">
        <v>31</v>
      </c>
      <c r="W8" s="29"/>
      <c r="X8" s="73"/>
      <c r="Y8" s="70"/>
      <c r="Z8" s="64"/>
      <c r="AA8" s="64"/>
      <c r="AB8" s="67"/>
      <c r="AC8" s="58"/>
    </row>
    <row r="9" spans="1:34" ht="15" customHeight="1" x14ac:dyDescent="0.25">
      <c r="A9" s="62"/>
      <c r="B9" s="72" t="s">
        <v>35</v>
      </c>
      <c r="C9" s="66" t="s">
        <v>36</v>
      </c>
      <c r="D9" s="66" t="s">
        <v>37</v>
      </c>
      <c r="E9" s="66" t="s">
        <v>42</v>
      </c>
      <c r="F9" s="66" t="s">
        <v>43</v>
      </c>
      <c r="G9" s="66" t="s">
        <v>40</v>
      </c>
      <c r="H9" s="66" t="s">
        <v>44</v>
      </c>
      <c r="I9" s="66" t="s">
        <v>41</v>
      </c>
      <c r="J9" s="66" t="s">
        <v>39</v>
      </c>
      <c r="K9" s="66" t="s">
        <v>38</v>
      </c>
      <c r="L9" s="66" t="s">
        <v>45</v>
      </c>
      <c r="M9" s="91" t="s">
        <v>46</v>
      </c>
      <c r="N9" s="73"/>
      <c r="O9" s="67" t="s">
        <v>33</v>
      </c>
      <c r="P9" s="67" t="s">
        <v>10</v>
      </c>
      <c r="Q9" s="67" t="s">
        <v>11</v>
      </c>
      <c r="R9" s="67" t="s">
        <v>34</v>
      </c>
      <c r="S9" s="67" t="s">
        <v>12</v>
      </c>
      <c r="T9" s="75" t="s">
        <v>13</v>
      </c>
      <c r="U9" s="75" t="s">
        <v>29</v>
      </c>
      <c r="V9" s="75" t="s">
        <v>14</v>
      </c>
      <c r="W9" s="95" t="s">
        <v>15</v>
      </c>
      <c r="X9" s="73"/>
      <c r="Y9" s="70"/>
      <c r="Z9" s="64"/>
      <c r="AA9" s="64"/>
      <c r="AB9" s="67"/>
      <c r="AC9" s="58"/>
    </row>
    <row r="10" spans="1:34" ht="92.25" customHeight="1" thickBot="1" x14ac:dyDescent="0.3">
      <c r="A10" s="62"/>
      <c r="B10" s="7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92"/>
      <c r="N10" s="74"/>
      <c r="O10" s="68"/>
      <c r="P10" s="68"/>
      <c r="Q10" s="68"/>
      <c r="R10" s="68"/>
      <c r="S10" s="68"/>
      <c r="T10" s="68"/>
      <c r="U10" s="68"/>
      <c r="V10" s="68"/>
      <c r="W10" s="92"/>
      <c r="X10" s="74"/>
      <c r="Y10" s="71"/>
      <c r="Z10" s="65"/>
      <c r="AA10" s="65"/>
      <c r="AB10" s="68"/>
      <c r="AC10" s="59"/>
    </row>
    <row r="11" spans="1:34" x14ac:dyDescent="0.25">
      <c r="A11" s="39">
        <v>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0"/>
      <c r="O11" s="45">
        <v>8235</v>
      </c>
      <c r="P11" s="33">
        <v>34.47</v>
      </c>
      <c r="Q11" s="46">
        <v>9.58</v>
      </c>
      <c r="R11" s="45">
        <v>9111</v>
      </c>
      <c r="S11" s="33">
        <v>38.14</v>
      </c>
      <c r="T11" s="46">
        <v>10.6</v>
      </c>
      <c r="U11" s="47">
        <v>11402</v>
      </c>
      <c r="V11" s="33">
        <v>47.73</v>
      </c>
      <c r="W11" s="46">
        <v>13.26</v>
      </c>
      <c r="X11" s="34"/>
      <c r="Y11" s="34"/>
      <c r="Z11" s="34"/>
      <c r="AA11" s="34"/>
      <c r="AB11" s="34"/>
      <c r="AC11" s="48">
        <v>9.1319999999999997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26">
        <f>9307/SQRT(0.6469)</f>
        <v>11571.539397924476</v>
      </c>
      <c r="AH11" s="8"/>
    </row>
    <row r="12" spans="1:34" x14ac:dyDescent="0.25">
      <c r="A12" s="39">
        <v>2</v>
      </c>
      <c r="B12" s="3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0">
        <v>8235</v>
      </c>
      <c r="P12" s="24">
        <v>34.47</v>
      </c>
      <c r="Q12" s="41">
        <v>9.58</v>
      </c>
      <c r="R12" s="40">
        <v>9111</v>
      </c>
      <c r="S12" s="24">
        <v>38.14</v>
      </c>
      <c r="T12" s="41">
        <v>10.6</v>
      </c>
      <c r="U12" s="42">
        <v>11402</v>
      </c>
      <c r="V12" s="24">
        <v>47.73</v>
      </c>
      <c r="W12" s="41">
        <v>13.26</v>
      </c>
      <c r="X12" s="22"/>
      <c r="Y12" s="22"/>
      <c r="Z12" s="22"/>
      <c r="AA12" s="22"/>
      <c r="AB12" s="22"/>
      <c r="AC12" s="49">
        <v>8.5944000000000003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3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0">
        <v>8235</v>
      </c>
      <c r="P13" s="24">
        <v>34.47</v>
      </c>
      <c r="Q13" s="41">
        <v>9.58</v>
      </c>
      <c r="R13" s="40">
        <v>9111</v>
      </c>
      <c r="S13" s="24">
        <v>38.14</v>
      </c>
      <c r="T13" s="41">
        <v>10.6</v>
      </c>
      <c r="U13" s="42">
        <v>11402</v>
      </c>
      <c r="V13" s="24">
        <v>47.73</v>
      </c>
      <c r="W13" s="41">
        <v>13.26</v>
      </c>
      <c r="X13" s="22"/>
      <c r="Y13" s="22"/>
      <c r="Z13" s="22"/>
      <c r="AA13" s="22"/>
      <c r="AB13" s="22"/>
      <c r="AC13" s="49">
        <v>8.6407000000000007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9">
        <v>4</v>
      </c>
      <c r="B14" s="3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40">
        <v>8235</v>
      </c>
      <c r="P14" s="24">
        <v>34.47</v>
      </c>
      <c r="Q14" s="41">
        <v>9.58</v>
      </c>
      <c r="R14" s="40">
        <v>9111</v>
      </c>
      <c r="S14" s="24">
        <v>38.14</v>
      </c>
      <c r="T14" s="41">
        <v>10.6</v>
      </c>
      <c r="U14" s="42">
        <v>11402</v>
      </c>
      <c r="V14" s="24">
        <v>47.73</v>
      </c>
      <c r="W14" s="41">
        <v>13.26</v>
      </c>
      <c r="X14" s="22"/>
      <c r="Y14" s="22"/>
      <c r="Z14" s="22"/>
      <c r="AA14" s="22"/>
      <c r="AB14" s="22"/>
      <c r="AC14" s="49">
        <v>9.3497000000000003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39">
        <v>5</v>
      </c>
      <c r="B15" s="36">
        <f>[1]Лист1!$B$288</f>
        <v>88.403599999999997</v>
      </c>
      <c r="C15" s="21">
        <f>[1]Лист1!$C$288</f>
        <v>5.7569999999999997</v>
      </c>
      <c r="D15" s="21">
        <f>[1]Лист1!$D$288</f>
        <v>1.5627</v>
      </c>
      <c r="E15" s="21">
        <f>[1]Лист1!$F$288</f>
        <v>0.14399999999999999</v>
      </c>
      <c r="F15" s="21">
        <f>[1]Лист1!$E$288</f>
        <v>0.2399</v>
      </c>
      <c r="G15" s="21">
        <f>[1]Лист1!$I$288</f>
        <v>1.2699999999999999E-2</v>
      </c>
      <c r="H15" s="21">
        <f>[1]Лист1!$H$288</f>
        <v>4.3400000000000001E-2</v>
      </c>
      <c r="I15" s="21">
        <f>[1]Лист1!$G$288</f>
        <v>3.4799999999999998E-2</v>
      </c>
      <c r="J15" s="21">
        <f>[1]Лист1!$J$288</f>
        <v>5.2699999999999997E-2</v>
      </c>
      <c r="K15" s="21">
        <f>[1]Лист1!$M$288</f>
        <v>5.7999999999999996E-3</v>
      </c>
      <c r="L15" s="21">
        <f>[1]Лист1!$K$288</f>
        <v>1.4955000000000001</v>
      </c>
      <c r="M15" s="21">
        <f>[1]Лист1!$L$288</f>
        <v>2.2479</v>
      </c>
      <c r="N15" s="23">
        <f>[1]Лист1!$M$292</f>
        <v>0.76449999999999996</v>
      </c>
      <c r="O15" s="40">
        <f>[1]Лист1!$N$293</f>
        <v>8392</v>
      </c>
      <c r="P15" s="24">
        <f>[1]Лист1!$M$293</f>
        <v>34.96</v>
      </c>
      <c r="Q15" s="41">
        <f>O15/859.8453</f>
        <v>9.7598951811447954</v>
      </c>
      <c r="R15" s="40">
        <f>[2]Лист1!$N$189</f>
        <v>9240</v>
      </c>
      <c r="S15" s="24">
        <f>[2]Лист1!$M$189</f>
        <v>38.68</v>
      </c>
      <c r="T15" s="41">
        <f>R15/859.8453</f>
        <v>10.746119098400609</v>
      </c>
      <c r="U15" s="42">
        <f>[3]Лист1!$N$191</f>
        <v>11598</v>
      </c>
      <c r="V15" s="24">
        <f>[1]Лист1!$M$296</f>
        <v>48.55</v>
      </c>
      <c r="W15" s="41">
        <f>U15/859.8453</f>
        <v>13.488472868317126</v>
      </c>
      <c r="X15" s="22">
        <v>-18.3</v>
      </c>
      <c r="Y15" s="22">
        <v>-14.2</v>
      </c>
      <c r="Z15" s="22"/>
      <c r="AA15" s="22"/>
      <c r="AB15" s="22"/>
      <c r="AC15" s="49">
        <v>10.020299999999999</v>
      </c>
      <c r="AD15" s="16">
        <f t="shared" si="0"/>
        <v>100.00000000000003</v>
      </c>
      <c r="AE15" s="17" t="str">
        <f t="shared" si="1"/>
        <v>ОК</v>
      </c>
      <c r="AF15" s="8"/>
      <c r="AG15" s="8"/>
      <c r="AH15" s="8"/>
    </row>
    <row r="16" spans="1:34" x14ac:dyDescent="0.25">
      <c r="A16" s="39">
        <v>6</v>
      </c>
      <c r="B16" s="3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3"/>
      <c r="O16" s="40">
        <f>[1]Лист1!$N$293</f>
        <v>8392</v>
      </c>
      <c r="P16" s="24">
        <f>[1]Лист1!$M$293</f>
        <v>34.96</v>
      </c>
      <c r="Q16" s="41">
        <f t="shared" ref="Q16:Q21" si="2">O16/859.8453</f>
        <v>9.7598951811447954</v>
      </c>
      <c r="R16" s="40">
        <f>[2]Лист1!$N$189</f>
        <v>9240</v>
      </c>
      <c r="S16" s="24">
        <f>[2]Лист1!$M$189</f>
        <v>38.68</v>
      </c>
      <c r="T16" s="41">
        <f t="shared" ref="T16:T21" si="3">R16/859.8453</f>
        <v>10.746119098400609</v>
      </c>
      <c r="U16" s="42">
        <f>[3]Лист1!$N$191</f>
        <v>11598</v>
      </c>
      <c r="V16" s="24">
        <f>[1]Лист1!$M$296</f>
        <v>48.55</v>
      </c>
      <c r="W16" s="41">
        <f t="shared" ref="W16:W21" si="4">U16/859.8453</f>
        <v>13.488472868317126</v>
      </c>
      <c r="X16" s="22"/>
      <c r="Y16" s="22"/>
      <c r="Z16" s="22"/>
      <c r="AA16" s="22"/>
      <c r="AB16" s="22"/>
      <c r="AC16" s="49">
        <v>9.501100000000001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3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3"/>
      <c r="O17" s="40">
        <f>[1]Лист1!$N$293</f>
        <v>8392</v>
      </c>
      <c r="P17" s="24">
        <f>[1]Лист1!$M$293</f>
        <v>34.96</v>
      </c>
      <c r="Q17" s="41">
        <f t="shared" si="2"/>
        <v>9.7598951811447954</v>
      </c>
      <c r="R17" s="40">
        <f>[2]Лист1!$N$189</f>
        <v>9240</v>
      </c>
      <c r="S17" s="24">
        <f>[2]Лист1!$M$189</f>
        <v>38.68</v>
      </c>
      <c r="T17" s="41">
        <f t="shared" si="3"/>
        <v>10.746119098400609</v>
      </c>
      <c r="U17" s="42">
        <f>[3]Лист1!$N$191</f>
        <v>11598</v>
      </c>
      <c r="V17" s="24">
        <f>[1]Лист1!$M$296</f>
        <v>48.55</v>
      </c>
      <c r="W17" s="41">
        <f t="shared" si="4"/>
        <v>13.488472868317126</v>
      </c>
      <c r="X17" s="25"/>
      <c r="Y17" s="22"/>
      <c r="Z17" s="22"/>
      <c r="AA17" s="22"/>
      <c r="AB17" s="22"/>
      <c r="AC17" s="49">
        <v>10.825200000000001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3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3"/>
      <c r="O18" s="40">
        <f>[1]Лист1!$N$293</f>
        <v>8392</v>
      </c>
      <c r="P18" s="24">
        <f>[1]Лист1!$M$293</f>
        <v>34.96</v>
      </c>
      <c r="Q18" s="41">
        <f t="shared" si="2"/>
        <v>9.7598951811447954</v>
      </c>
      <c r="R18" s="40">
        <f>[2]Лист1!$N$189</f>
        <v>9240</v>
      </c>
      <c r="S18" s="24">
        <f>[2]Лист1!$M$189</f>
        <v>38.68</v>
      </c>
      <c r="T18" s="41">
        <f t="shared" si="3"/>
        <v>10.746119098400609</v>
      </c>
      <c r="U18" s="42">
        <f>[3]Лист1!$N$191</f>
        <v>11598</v>
      </c>
      <c r="V18" s="24">
        <f>[1]Лист1!$M$296</f>
        <v>48.55</v>
      </c>
      <c r="W18" s="41">
        <f t="shared" si="4"/>
        <v>13.488472868317126</v>
      </c>
      <c r="X18" s="22"/>
      <c r="Y18" s="22"/>
      <c r="Z18" s="22"/>
      <c r="AA18" s="22"/>
      <c r="AB18" s="22"/>
      <c r="AC18" s="49">
        <v>9.8665000000000003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3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3"/>
      <c r="O19" s="40">
        <f>[1]Лист1!$N$293</f>
        <v>8392</v>
      </c>
      <c r="P19" s="24">
        <f>[1]Лист1!$M$293</f>
        <v>34.96</v>
      </c>
      <c r="Q19" s="41">
        <f t="shared" si="2"/>
        <v>9.7598951811447954</v>
      </c>
      <c r="R19" s="40">
        <f>[2]Лист1!$N$189</f>
        <v>9240</v>
      </c>
      <c r="S19" s="24">
        <f>[2]Лист1!$M$189</f>
        <v>38.68</v>
      </c>
      <c r="T19" s="41">
        <f t="shared" si="3"/>
        <v>10.746119098400609</v>
      </c>
      <c r="U19" s="42">
        <f>[3]Лист1!$N$191</f>
        <v>11598</v>
      </c>
      <c r="V19" s="24">
        <f>[1]Лист1!$M$296</f>
        <v>48.55</v>
      </c>
      <c r="W19" s="41">
        <f t="shared" si="4"/>
        <v>13.488472868317126</v>
      </c>
      <c r="X19" s="22"/>
      <c r="Y19" s="22"/>
      <c r="Z19" s="22"/>
      <c r="AA19" s="22"/>
      <c r="AB19" s="22"/>
      <c r="AC19" s="49">
        <v>7.9431000000000003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3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3"/>
      <c r="O20" s="40">
        <f>[1]Лист1!$N$293</f>
        <v>8392</v>
      </c>
      <c r="P20" s="24">
        <f>[1]Лист1!$M$293</f>
        <v>34.96</v>
      </c>
      <c r="Q20" s="41">
        <f t="shared" si="2"/>
        <v>9.7598951811447954</v>
      </c>
      <c r="R20" s="40">
        <f>[2]Лист1!$N$189</f>
        <v>9240</v>
      </c>
      <c r="S20" s="24">
        <f>[2]Лист1!$M$189</f>
        <v>38.68</v>
      </c>
      <c r="T20" s="41">
        <f t="shared" si="3"/>
        <v>10.746119098400609</v>
      </c>
      <c r="U20" s="42">
        <f>[3]Лист1!$N$191</f>
        <v>11598</v>
      </c>
      <c r="V20" s="24">
        <f>[1]Лист1!$M$296</f>
        <v>48.55</v>
      </c>
      <c r="W20" s="41">
        <f t="shared" si="4"/>
        <v>13.488472868317126</v>
      </c>
      <c r="X20" s="22"/>
      <c r="Y20" s="22"/>
      <c r="Z20" s="22"/>
      <c r="AA20" s="22"/>
      <c r="AB20" s="22"/>
      <c r="AC20" s="49">
        <v>7.0038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3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3"/>
      <c r="O21" s="40">
        <f>[1]Лист1!$N$293</f>
        <v>8392</v>
      </c>
      <c r="P21" s="24">
        <f>[1]Лист1!$M$293</f>
        <v>34.96</v>
      </c>
      <c r="Q21" s="41">
        <f t="shared" si="2"/>
        <v>9.7598951811447954</v>
      </c>
      <c r="R21" s="40">
        <f>[2]Лист1!$N$189</f>
        <v>9240</v>
      </c>
      <c r="S21" s="24">
        <f>[2]Лист1!$M$189</f>
        <v>38.68</v>
      </c>
      <c r="T21" s="41">
        <f t="shared" si="3"/>
        <v>10.746119098400609</v>
      </c>
      <c r="U21" s="42">
        <f>[3]Лист1!$N$191</f>
        <v>11598</v>
      </c>
      <c r="V21" s="24">
        <f>[1]Лист1!$M$296</f>
        <v>48.55</v>
      </c>
      <c r="W21" s="41">
        <f t="shared" si="4"/>
        <v>13.488472868317126</v>
      </c>
      <c r="X21" s="22"/>
      <c r="Y21" s="22"/>
      <c r="Z21" s="22"/>
      <c r="AA21" s="22"/>
      <c r="AB21" s="22"/>
      <c r="AC21" s="49">
        <v>7.8715999999999999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36">
        <f>[4]Лист1!$B$288</f>
        <v>87.854600000000005</v>
      </c>
      <c r="C22" s="21">
        <f>[4]Лист1!$C$288</f>
        <v>6.2952000000000004</v>
      </c>
      <c r="D22" s="21">
        <f>[4]Лист1!$D$288</f>
        <v>1.4604999999999999</v>
      </c>
      <c r="E22" s="21">
        <f>[4]Лист1!$F$288</f>
        <v>0.13070000000000001</v>
      </c>
      <c r="F22" s="21">
        <f>[4]Лист1!$E$288</f>
        <v>0.2072</v>
      </c>
      <c r="G22" s="21">
        <f>[4]Лист1!$I$288</f>
        <v>2.0799999999999999E-2</v>
      </c>
      <c r="H22" s="21">
        <f>[4]Лист1!$H$288</f>
        <v>4.1500000000000002E-2</v>
      </c>
      <c r="I22" s="21">
        <f>[4]Лист1!$G$288</f>
        <v>3.32E-2</v>
      </c>
      <c r="J22" s="21">
        <f>[4]Лист1!$J$288</f>
        <v>5.04E-2</v>
      </c>
      <c r="K22" s="21">
        <f>[4]Лист1!$M$288</f>
        <v>5.7000000000000002E-3</v>
      </c>
      <c r="L22" s="21">
        <f>[4]Лист1!$K$288</f>
        <v>1.3839999999999999</v>
      </c>
      <c r="M22" s="21">
        <f>[4]Лист1!$L$288</f>
        <v>2.5162</v>
      </c>
      <c r="N22" s="23">
        <f>[4]Лист1!$M$292</f>
        <v>0.76829999999999998</v>
      </c>
      <c r="O22" s="40">
        <f>[4]Лист1!$N$293</f>
        <v>8352</v>
      </c>
      <c r="P22" s="24">
        <f>[4]Лист1!$M$293</f>
        <v>34.96</v>
      </c>
      <c r="Q22" s="41">
        <f>O22/859.8453</f>
        <v>9.7133751850478234</v>
      </c>
      <c r="R22" s="40">
        <f>[5]Лист1!$N$189</f>
        <v>9240</v>
      </c>
      <c r="S22" s="24">
        <f>[5]Лист1!$M$189</f>
        <v>38.68</v>
      </c>
      <c r="T22" s="41">
        <f>R22/859.8453</f>
        <v>10.746119098400609</v>
      </c>
      <c r="U22" s="42">
        <f>[6]Лист1!$N$191</f>
        <v>11570</v>
      </c>
      <c r="V22" s="24">
        <f>[4]Лист1!$M$296</f>
        <v>48.43</v>
      </c>
      <c r="W22" s="41">
        <f>U22/859.8453</f>
        <v>13.455908871049246</v>
      </c>
      <c r="X22" s="22">
        <v>-18.3</v>
      </c>
      <c r="Y22" s="22">
        <v>-15.2</v>
      </c>
      <c r="Z22" s="22"/>
      <c r="AA22" s="22"/>
      <c r="AB22" s="22" t="s">
        <v>58</v>
      </c>
      <c r="AC22" s="49">
        <v>8.5899000000000001</v>
      </c>
      <c r="AD22" s="16">
        <f t="shared" si="0"/>
        <v>99.999999999999986</v>
      </c>
      <c r="AE22" s="17" t="str">
        <f t="shared" si="1"/>
        <v>ОК</v>
      </c>
      <c r="AF22" s="8"/>
      <c r="AG22" s="8"/>
      <c r="AH22" s="8"/>
    </row>
    <row r="23" spans="1:34" x14ac:dyDescent="0.25">
      <c r="A23" s="39">
        <v>13</v>
      </c>
      <c r="B23" s="3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3"/>
      <c r="O23" s="40">
        <f>[4]Лист1!$N$293</f>
        <v>8352</v>
      </c>
      <c r="P23" s="24">
        <f>[4]Лист1!$M$293</f>
        <v>34.96</v>
      </c>
      <c r="Q23" s="41">
        <f t="shared" ref="Q23:Q28" si="5">O23/859.8453</f>
        <v>9.7133751850478234</v>
      </c>
      <c r="R23" s="40">
        <f>[5]Лист1!$N$189</f>
        <v>9240</v>
      </c>
      <c r="S23" s="24">
        <f>[5]Лист1!$M$189</f>
        <v>38.68</v>
      </c>
      <c r="T23" s="41">
        <f t="shared" ref="T23:T28" si="6">R23/859.8453</f>
        <v>10.746119098400609</v>
      </c>
      <c r="U23" s="42">
        <f>[6]Лист1!$N$191</f>
        <v>11570</v>
      </c>
      <c r="V23" s="24">
        <f>[4]Лист1!$M$296</f>
        <v>48.43</v>
      </c>
      <c r="W23" s="41">
        <f t="shared" ref="W23:W28" si="7">U23/859.8453</f>
        <v>13.455908871049246</v>
      </c>
      <c r="X23" s="22"/>
      <c r="Y23" s="22"/>
      <c r="Z23" s="22"/>
      <c r="AA23" s="22"/>
      <c r="AB23" s="22"/>
      <c r="AC23" s="49">
        <v>9.2551000000000005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3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3"/>
      <c r="O24" s="40">
        <f>[4]Лист1!$N$293</f>
        <v>8352</v>
      </c>
      <c r="P24" s="24">
        <f>[4]Лист1!$M$293</f>
        <v>34.96</v>
      </c>
      <c r="Q24" s="41">
        <f t="shared" si="5"/>
        <v>9.7133751850478234</v>
      </c>
      <c r="R24" s="40">
        <f>[5]Лист1!$N$189</f>
        <v>9240</v>
      </c>
      <c r="S24" s="24">
        <f>[5]Лист1!$M$189</f>
        <v>38.68</v>
      </c>
      <c r="T24" s="41">
        <f t="shared" si="6"/>
        <v>10.746119098400609</v>
      </c>
      <c r="U24" s="42">
        <f>[6]Лист1!$N$191</f>
        <v>11570</v>
      </c>
      <c r="V24" s="24">
        <f>[4]Лист1!$M$296</f>
        <v>48.43</v>
      </c>
      <c r="W24" s="41">
        <f t="shared" si="7"/>
        <v>13.455908871049246</v>
      </c>
      <c r="X24" s="22"/>
      <c r="Y24" s="22"/>
      <c r="Z24" s="22"/>
      <c r="AA24" s="22"/>
      <c r="AB24" s="43"/>
      <c r="AC24" s="49">
        <v>8.7577000000000016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3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3"/>
      <c r="O25" s="40">
        <f>[4]Лист1!$N$293</f>
        <v>8352</v>
      </c>
      <c r="P25" s="24">
        <f>[4]Лист1!$M$293</f>
        <v>34.96</v>
      </c>
      <c r="Q25" s="41">
        <f t="shared" si="5"/>
        <v>9.7133751850478234</v>
      </c>
      <c r="R25" s="40">
        <f>[5]Лист1!$N$189</f>
        <v>9240</v>
      </c>
      <c r="S25" s="24">
        <f>[5]Лист1!$M$189</f>
        <v>38.68</v>
      </c>
      <c r="T25" s="41">
        <f t="shared" si="6"/>
        <v>10.746119098400609</v>
      </c>
      <c r="U25" s="42">
        <f>[6]Лист1!$N$191</f>
        <v>11570</v>
      </c>
      <c r="V25" s="24">
        <f>[4]Лист1!$M$296</f>
        <v>48.43</v>
      </c>
      <c r="W25" s="41">
        <f t="shared" si="7"/>
        <v>13.455908871049246</v>
      </c>
      <c r="X25" s="22"/>
      <c r="Y25" s="22"/>
      <c r="Z25" s="22"/>
      <c r="AA25" s="22"/>
      <c r="AB25" s="22"/>
      <c r="AC25" s="49">
        <v>9.428700000000001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3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3"/>
      <c r="O26" s="40">
        <f>[4]Лист1!$N$293</f>
        <v>8352</v>
      </c>
      <c r="P26" s="24">
        <f>[4]Лист1!$M$293</f>
        <v>34.96</v>
      </c>
      <c r="Q26" s="41">
        <f t="shared" si="5"/>
        <v>9.7133751850478234</v>
      </c>
      <c r="R26" s="40">
        <f>[5]Лист1!$N$189</f>
        <v>9240</v>
      </c>
      <c r="S26" s="24">
        <f>[5]Лист1!$M$189</f>
        <v>38.68</v>
      </c>
      <c r="T26" s="41">
        <f t="shared" si="6"/>
        <v>10.746119098400609</v>
      </c>
      <c r="U26" s="42">
        <f>[6]Лист1!$N$191</f>
        <v>11570</v>
      </c>
      <c r="V26" s="24">
        <f>[4]Лист1!$M$296</f>
        <v>48.43</v>
      </c>
      <c r="W26" s="41">
        <f t="shared" si="7"/>
        <v>13.455908871049246</v>
      </c>
      <c r="X26" s="22"/>
      <c r="Y26" s="22"/>
      <c r="Z26" s="22"/>
      <c r="AA26" s="22"/>
      <c r="AB26" s="22"/>
      <c r="AC26" s="49">
        <v>10.226000000000001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3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40">
        <f>[4]Лист1!$N$293</f>
        <v>8352</v>
      </c>
      <c r="P27" s="24">
        <f>[4]Лист1!$M$293</f>
        <v>34.96</v>
      </c>
      <c r="Q27" s="41">
        <f t="shared" si="5"/>
        <v>9.7133751850478234</v>
      </c>
      <c r="R27" s="40">
        <f>[5]Лист1!$N$189</f>
        <v>9240</v>
      </c>
      <c r="S27" s="24">
        <f>[5]Лист1!$M$189</f>
        <v>38.68</v>
      </c>
      <c r="T27" s="41">
        <f t="shared" si="6"/>
        <v>10.746119098400609</v>
      </c>
      <c r="U27" s="42">
        <f>[6]Лист1!$N$191</f>
        <v>11570</v>
      </c>
      <c r="V27" s="24">
        <f>[4]Лист1!$M$296</f>
        <v>48.43</v>
      </c>
      <c r="W27" s="41">
        <f t="shared" si="7"/>
        <v>13.455908871049246</v>
      </c>
      <c r="X27" s="22"/>
      <c r="Y27" s="22"/>
      <c r="Z27" s="22"/>
      <c r="AA27" s="22"/>
      <c r="AB27" s="22"/>
      <c r="AC27" s="49">
        <v>9.2722000000000016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9">
        <v>18</v>
      </c>
      <c r="B28" s="3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O28" s="40">
        <f>[4]Лист1!$N$293</f>
        <v>8352</v>
      </c>
      <c r="P28" s="24">
        <f>[4]Лист1!$M$293</f>
        <v>34.96</v>
      </c>
      <c r="Q28" s="41">
        <f t="shared" si="5"/>
        <v>9.7133751850478234</v>
      </c>
      <c r="R28" s="40">
        <f>[5]Лист1!$N$189</f>
        <v>9240</v>
      </c>
      <c r="S28" s="24">
        <f>[5]Лист1!$M$189</f>
        <v>38.68</v>
      </c>
      <c r="T28" s="41">
        <f t="shared" si="6"/>
        <v>10.746119098400609</v>
      </c>
      <c r="U28" s="42">
        <f>[6]Лист1!$N$191</f>
        <v>11570</v>
      </c>
      <c r="V28" s="24">
        <f>[4]Лист1!$M$296</f>
        <v>48.43</v>
      </c>
      <c r="W28" s="41">
        <f t="shared" si="7"/>
        <v>13.455908871049246</v>
      </c>
      <c r="X28" s="22"/>
      <c r="Y28" s="22"/>
      <c r="Z28" s="22"/>
      <c r="AA28" s="22"/>
      <c r="AB28" s="22"/>
      <c r="AC28" s="49">
        <v>8.7837000000000014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39">
        <v>19</v>
      </c>
      <c r="B29" s="36">
        <f>[7]Лист1!$B$288</f>
        <v>81.284400000000005</v>
      </c>
      <c r="C29" s="21">
        <f>[7]Лист1!$C$288</f>
        <v>9.4899000000000004</v>
      </c>
      <c r="D29" s="21">
        <f>[7]Лист1!$D$288</f>
        <v>3.0158</v>
      </c>
      <c r="E29" s="21">
        <f>[7]Лист1!$F$288</f>
        <v>0.21990000000000001</v>
      </c>
      <c r="F29" s="21">
        <f>[7]Лист1!$E$288</f>
        <v>0.42680000000000001</v>
      </c>
      <c r="G29" s="21">
        <f>[7]Лист1!$I$288</f>
        <v>1.43E-2</v>
      </c>
      <c r="H29" s="21">
        <f>[7]Лист1!$H$288</f>
        <v>5.3199999999999997E-2</v>
      </c>
      <c r="I29" s="21">
        <f>[7]Лист1!$G$288</f>
        <v>4.6100000000000002E-2</v>
      </c>
      <c r="J29" s="21">
        <f>[7]Лист1!$J$288</f>
        <v>1.9599999999999999E-2</v>
      </c>
      <c r="K29" s="21">
        <f>[7]Лист1!$M$288</f>
        <v>4.4000000000000003E-3</v>
      </c>
      <c r="L29" s="21">
        <f>[7]Лист1!$K$288</f>
        <v>1.5003</v>
      </c>
      <c r="M29" s="21">
        <f>[7]Лист1!$L$288</f>
        <v>3.9251</v>
      </c>
      <c r="N29" s="23">
        <f>[7]Лист1!$M$292</f>
        <v>0.82740000000000002</v>
      </c>
      <c r="O29" s="40">
        <f>[7]Лист1!$N$293</f>
        <v>8677</v>
      </c>
      <c r="P29" s="24">
        <f>[7]Лист1!$M$293</f>
        <v>36.317</v>
      </c>
      <c r="Q29" s="41">
        <f t="shared" ref="Q29" si="8">O29/859.8453</f>
        <v>10.091350153335723</v>
      </c>
      <c r="R29" s="40">
        <f>[8]Лист1!$N$189</f>
        <v>9585</v>
      </c>
      <c r="S29" s="24">
        <f>[8]Лист1!$M$189</f>
        <v>40.117800000000003</v>
      </c>
      <c r="T29" s="41">
        <f>R29/859.8453</f>
        <v>11.147354064736994</v>
      </c>
      <c r="U29" s="42">
        <f>[9]Лист1!$N$191</f>
        <v>11563</v>
      </c>
      <c r="V29" s="24">
        <f>[7]Лист1!$M$296</f>
        <v>48.404200000000003</v>
      </c>
      <c r="W29" s="41">
        <f>U29/859.8453</f>
        <v>13.447767871732276</v>
      </c>
      <c r="X29" s="22">
        <v>-17.8</v>
      </c>
      <c r="Y29" s="22">
        <v>-15.2</v>
      </c>
      <c r="Z29" s="22"/>
      <c r="AA29" s="22"/>
      <c r="AB29" s="22"/>
      <c r="AC29" s="49">
        <v>8.3698999999999995</v>
      </c>
      <c r="AD29" s="16">
        <f t="shared" si="0"/>
        <v>99.999800000000008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9">
        <v>20</v>
      </c>
      <c r="B30" s="3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3"/>
      <c r="O30" s="40">
        <f>[7]Лист1!$N$293</f>
        <v>8677</v>
      </c>
      <c r="P30" s="24">
        <f>[7]Лист1!$M$293</f>
        <v>36.317</v>
      </c>
      <c r="Q30" s="41">
        <f t="shared" ref="Q30:Q35" si="9">O30/859.8453</f>
        <v>10.091350153335723</v>
      </c>
      <c r="R30" s="40">
        <f>[8]Лист1!$N$189</f>
        <v>9585</v>
      </c>
      <c r="S30" s="24">
        <f>[8]Лист1!$M$189</f>
        <v>40.117800000000003</v>
      </c>
      <c r="T30" s="41">
        <f t="shared" ref="T30:T35" si="10">R30/859.8453</f>
        <v>11.147354064736994</v>
      </c>
      <c r="U30" s="42">
        <f>[9]Лист1!$N$191</f>
        <v>11563</v>
      </c>
      <c r="V30" s="24">
        <f>[7]Лист1!$M$296</f>
        <v>48.404200000000003</v>
      </c>
      <c r="W30" s="41">
        <f t="shared" ref="W30:W35" si="11">U30/859.8453</f>
        <v>13.447767871732276</v>
      </c>
      <c r="X30" s="22"/>
      <c r="Y30" s="22"/>
      <c r="Z30" s="22">
        <f>0.0003*1000</f>
        <v>0.3</v>
      </c>
      <c r="AA30" s="22">
        <v>0.6</v>
      </c>
      <c r="AB30" s="22"/>
      <c r="AC30" s="49">
        <v>8.3666</v>
      </c>
      <c r="AD30" s="16">
        <f t="shared" si="0"/>
        <v>0</v>
      </c>
      <c r="AE30" s="17" t="str">
        <f t="shared" ref="AE30" si="1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40">
        <f>[7]Лист1!$N$293</f>
        <v>8677</v>
      </c>
      <c r="P31" s="24">
        <f>[7]Лист1!$M$293</f>
        <v>36.317</v>
      </c>
      <c r="Q31" s="41">
        <f t="shared" si="9"/>
        <v>10.091350153335723</v>
      </c>
      <c r="R31" s="40">
        <f>[8]Лист1!$N$189</f>
        <v>9585</v>
      </c>
      <c r="S31" s="24">
        <f>[8]Лист1!$M$189</f>
        <v>40.117800000000003</v>
      </c>
      <c r="T31" s="41">
        <f t="shared" si="10"/>
        <v>11.147354064736994</v>
      </c>
      <c r="U31" s="42">
        <f>[9]Лист1!$N$191</f>
        <v>11563</v>
      </c>
      <c r="V31" s="24">
        <f>[7]Лист1!$M$296</f>
        <v>48.404200000000003</v>
      </c>
      <c r="W31" s="41">
        <f t="shared" si="11"/>
        <v>13.447767871732276</v>
      </c>
      <c r="X31" s="22"/>
      <c r="Y31" s="22"/>
      <c r="Z31" s="22"/>
      <c r="AA31" s="22"/>
      <c r="AB31" s="22"/>
      <c r="AC31" s="49">
        <v>8.8006000000000011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3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3"/>
      <c r="O32" s="40">
        <f>[7]Лист1!$N$293</f>
        <v>8677</v>
      </c>
      <c r="P32" s="24">
        <f>[7]Лист1!$M$293</f>
        <v>36.317</v>
      </c>
      <c r="Q32" s="41">
        <f t="shared" si="9"/>
        <v>10.091350153335723</v>
      </c>
      <c r="R32" s="40">
        <f>[8]Лист1!$N$189</f>
        <v>9585</v>
      </c>
      <c r="S32" s="24">
        <f>[8]Лист1!$M$189</f>
        <v>40.117800000000003</v>
      </c>
      <c r="T32" s="41">
        <f t="shared" si="10"/>
        <v>11.147354064736994</v>
      </c>
      <c r="U32" s="42">
        <f>[9]Лист1!$N$191</f>
        <v>11563</v>
      </c>
      <c r="V32" s="24">
        <f>[7]Лист1!$M$296</f>
        <v>48.404200000000003</v>
      </c>
      <c r="W32" s="41">
        <f t="shared" si="11"/>
        <v>13.447767871732276</v>
      </c>
      <c r="X32" s="22"/>
      <c r="Y32" s="22"/>
      <c r="Z32" s="22"/>
      <c r="AA32" s="22"/>
      <c r="AB32" s="22"/>
      <c r="AC32" s="49">
        <v>8.1208999999999989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3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3"/>
      <c r="O33" s="40">
        <f>[7]Лист1!$N$293</f>
        <v>8677</v>
      </c>
      <c r="P33" s="24">
        <f>[7]Лист1!$M$293</f>
        <v>36.317</v>
      </c>
      <c r="Q33" s="41">
        <f t="shared" si="9"/>
        <v>10.091350153335723</v>
      </c>
      <c r="R33" s="40">
        <f>[8]Лист1!$N$189</f>
        <v>9585</v>
      </c>
      <c r="S33" s="24">
        <f>[8]Лист1!$M$189</f>
        <v>40.117800000000003</v>
      </c>
      <c r="T33" s="41">
        <f t="shared" si="10"/>
        <v>11.147354064736994</v>
      </c>
      <c r="U33" s="42">
        <f>[9]Лист1!$N$191</f>
        <v>11563</v>
      </c>
      <c r="V33" s="24">
        <f>[7]Лист1!$M$296</f>
        <v>48.404200000000003</v>
      </c>
      <c r="W33" s="41">
        <f t="shared" si="11"/>
        <v>13.447767871732276</v>
      </c>
      <c r="X33" s="22"/>
      <c r="Y33" s="22"/>
      <c r="Z33" s="22"/>
      <c r="AA33" s="22"/>
      <c r="AB33" s="22"/>
      <c r="AC33" s="49">
        <v>8.3562999999999992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3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3"/>
      <c r="O34" s="40">
        <f>[7]Лист1!$N$293</f>
        <v>8677</v>
      </c>
      <c r="P34" s="24">
        <f>[7]Лист1!$M$293</f>
        <v>36.317</v>
      </c>
      <c r="Q34" s="41">
        <f t="shared" si="9"/>
        <v>10.091350153335723</v>
      </c>
      <c r="R34" s="40">
        <f>[8]Лист1!$N$189</f>
        <v>9585</v>
      </c>
      <c r="S34" s="24">
        <f>[8]Лист1!$M$189</f>
        <v>40.117800000000003</v>
      </c>
      <c r="T34" s="41">
        <f t="shared" si="10"/>
        <v>11.147354064736994</v>
      </c>
      <c r="U34" s="42">
        <f>[9]Лист1!$N$191</f>
        <v>11563</v>
      </c>
      <c r="V34" s="24">
        <f>[7]Лист1!$M$296</f>
        <v>48.404200000000003</v>
      </c>
      <c r="W34" s="41">
        <f t="shared" si="11"/>
        <v>13.447767871732276</v>
      </c>
      <c r="X34" s="22"/>
      <c r="Y34" s="25"/>
      <c r="Z34" s="22"/>
      <c r="AA34" s="22"/>
      <c r="AB34" s="22"/>
      <c r="AC34" s="49">
        <v>7.8342999999999998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3"/>
      <c r="O35" s="40">
        <f>[7]Лист1!$N$293</f>
        <v>8677</v>
      </c>
      <c r="P35" s="24">
        <f>[7]Лист1!$M$293</f>
        <v>36.317</v>
      </c>
      <c r="Q35" s="41">
        <f t="shared" si="9"/>
        <v>10.091350153335723</v>
      </c>
      <c r="R35" s="40">
        <f>[8]Лист1!$N$189</f>
        <v>9585</v>
      </c>
      <c r="S35" s="24">
        <f>[8]Лист1!$M$189</f>
        <v>40.117800000000003</v>
      </c>
      <c r="T35" s="41">
        <f t="shared" si="10"/>
        <v>11.147354064736994</v>
      </c>
      <c r="U35" s="42">
        <f>[9]Лист1!$N$191</f>
        <v>11563</v>
      </c>
      <c r="V35" s="24">
        <f>[7]Лист1!$M$296</f>
        <v>48.404200000000003</v>
      </c>
      <c r="W35" s="41">
        <f t="shared" si="11"/>
        <v>13.447767871732276</v>
      </c>
      <c r="X35" s="22">
        <v>-14.8</v>
      </c>
      <c r="Y35" s="22">
        <v>-10.9</v>
      </c>
      <c r="Z35" s="22"/>
      <c r="AA35" s="22"/>
      <c r="AB35" s="22"/>
      <c r="AC35" s="49">
        <v>8.1036999999999999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36">
        <f>[10]Лист1!$B$288</f>
        <v>80.505200000000002</v>
      </c>
      <c r="C36" s="21">
        <f>[10]Лист1!$C$288</f>
        <v>10.6656</v>
      </c>
      <c r="D36" s="21">
        <f>[10]Лист1!$D$288</f>
        <v>2.7433999999999998</v>
      </c>
      <c r="E36" s="21">
        <f>[10]Лист1!$F$288</f>
        <v>0.15479999999999999</v>
      </c>
      <c r="F36" s="21">
        <f>[10]Лист1!$E$288</f>
        <v>0.27389999999999998</v>
      </c>
      <c r="G36" s="21">
        <f>[10]Лист1!$I$288</f>
        <v>9.2999999999999992E-3</v>
      </c>
      <c r="H36" s="21">
        <f>[10]Лист1!$H$288</f>
        <v>2.5700000000000001E-2</v>
      </c>
      <c r="I36" s="21">
        <f>[10]Лист1!$G$288</f>
        <v>1.9800000000000002E-2</v>
      </c>
      <c r="J36" s="21">
        <f>[10]Лист1!$J$288</f>
        <v>1.1299999999999999E-2</v>
      </c>
      <c r="K36" s="21">
        <f>[10]Лист1!$M$288</f>
        <v>5.3E-3</v>
      </c>
      <c r="L36" s="21">
        <f>[10]Лист1!$K$288</f>
        <v>1.468</v>
      </c>
      <c r="M36" s="21">
        <f>[10]Лист1!$L$288</f>
        <v>4.1177000000000001</v>
      </c>
      <c r="N36" s="23">
        <f>[10]Лист1!$M$292</f>
        <v>0.82769999999999999</v>
      </c>
      <c r="O36" s="40">
        <f>[10]Лист1!$N$293</f>
        <v>8645</v>
      </c>
      <c r="P36" s="24">
        <f>[10]Лист1!$M$293</f>
        <v>36.19</v>
      </c>
      <c r="Q36" s="41">
        <f t="shared" ref="Q36" si="13">O36/859.8453</f>
        <v>10.054134156458145</v>
      </c>
      <c r="R36" s="44">
        <f>[10]Лист1!$N$294</f>
        <v>9556</v>
      </c>
      <c r="S36" s="24">
        <f>[11]Лист1!$M$189</f>
        <v>40</v>
      </c>
      <c r="T36" s="41">
        <f>R36/859.8453</f>
        <v>11.113627067566689</v>
      </c>
      <c r="U36" s="42">
        <f>[11]Лист1!$N$191</f>
        <v>11527</v>
      </c>
      <c r="V36" s="24">
        <f>[10]Лист1!$M$296</f>
        <v>48.25</v>
      </c>
      <c r="W36" s="41">
        <f>U36/859.8453</f>
        <v>13.405899875245002</v>
      </c>
      <c r="X36" s="22"/>
      <c r="Y36" s="22"/>
      <c r="Z36" s="22"/>
      <c r="AA36" s="22"/>
      <c r="AB36" s="22"/>
      <c r="AC36" s="49">
        <v>7.8941999999999997</v>
      </c>
      <c r="AD36" s="16">
        <f t="shared" si="0"/>
        <v>100</v>
      </c>
      <c r="AE36" s="17" t="str">
        <f t="shared" si="1"/>
        <v>ОК</v>
      </c>
      <c r="AF36" s="8"/>
      <c r="AG36" s="8"/>
      <c r="AH36" s="8"/>
    </row>
    <row r="37" spans="1:34" x14ac:dyDescent="0.25">
      <c r="A37" s="39">
        <v>27</v>
      </c>
      <c r="B37" s="3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40">
        <f>[12]Лист1!$N$293</f>
        <v>8761</v>
      </c>
      <c r="P37" s="24">
        <f>[12]Лист1!$M$293</f>
        <v>36.68</v>
      </c>
      <c r="Q37" s="41">
        <f t="shared" ref="Q37:Q41" si="14">O37/859.8453</f>
        <v>10.189042145139364</v>
      </c>
      <c r="R37" s="44">
        <f>[12]Лист1!$N$294</f>
        <v>9676</v>
      </c>
      <c r="S37" s="24">
        <f>[13]Лист1!$M$189</f>
        <v>40.51</v>
      </c>
      <c r="T37" s="41">
        <f t="shared" ref="T37:T41" si="15">R37/859.8453</f>
        <v>11.253187055857607</v>
      </c>
      <c r="U37" s="42">
        <f>[11]Лист1!$N$191</f>
        <v>11527</v>
      </c>
      <c r="V37" s="24">
        <f>[12]Лист1!$M$296</f>
        <v>48.92</v>
      </c>
      <c r="W37" s="41">
        <f t="shared" ref="W37:W41" si="16">U37/859.8453</f>
        <v>13.405899875245002</v>
      </c>
      <c r="X37" s="22"/>
      <c r="Y37" s="22"/>
      <c r="Z37" s="22"/>
      <c r="AA37" s="22"/>
      <c r="AB37" s="22"/>
      <c r="AC37" s="49">
        <v>7.6871999999999998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3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3"/>
      <c r="O38" s="40">
        <f>[12]Лист1!$N$293</f>
        <v>8761</v>
      </c>
      <c r="P38" s="24">
        <f>[12]Лист1!$M$293</f>
        <v>36.68</v>
      </c>
      <c r="Q38" s="41">
        <f t="shared" si="14"/>
        <v>10.189042145139364</v>
      </c>
      <c r="R38" s="44">
        <f>[12]Лист1!$N$294</f>
        <v>9676</v>
      </c>
      <c r="S38" s="24">
        <f>[13]Лист1!$M$189</f>
        <v>40.51</v>
      </c>
      <c r="T38" s="41">
        <f t="shared" si="15"/>
        <v>11.253187055857607</v>
      </c>
      <c r="U38" s="42">
        <f>[11]Лист1!$N$191</f>
        <v>11527</v>
      </c>
      <c r="V38" s="24">
        <f>[12]Лист1!$M$296</f>
        <v>48.92</v>
      </c>
      <c r="W38" s="41">
        <f t="shared" si="16"/>
        <v>13.405899875245002</v>
      </c>
      <c r="X38" s="22"/>
      <c r="Y38" s="22"/>
      <c r="Z38" s="22"/>
      <c r="AA38" s="22"/>
      <c r="AB38" s="22"/>
      <c r="AC38" s="49">
        <v>7.9626999999999999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3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3"/>
      <c r="O39" s="40">
        <f>[12]Лист1!$N$293</f>
        <v>8761</v>
      </c>
      <c r="P39" s="24">
        <f>[12]Лист1!$M$293</f>
        <v>36.68</v>
      </c>
      <c r="Q39" s="41">
        <f t="shared" si="14"/>
        <v>10.189042145139364</v>
      </c>
      <c r="R39" s="44">
        <f>[12]Лист1!$N$294</f>
        <v>9676</v>
      </c>
      <c r="S39" s="24">
        <f>[13]Лист1!$M$189</f>
        <v>40.51</v>
      </c>
      <c r="T39" s="41">
        <f t="shared" si="15"/>
        <v>11.253187055857607</v>
      </c>
      <c r="U39" s="42">
        <f>[11]Лист1!$N$191</f>
        <v>11527</v>
      </c>
      <c r="V39" s="24">
        <f>[12]Лист1!$M$296</f>
        <v>48.92</v>
      </c>
      <c r="W39" s="41">
        <f t="shared" si="16"/>
        <v>13.405899875245002</v>
      </c>
      <c r="X39" s="22"/>
      <c r="Y39" s="22"/>
      <c r="Z39" s="22"/>
      <c r="AA39" s="22"/>
      <c r="AB39" s="22"/>
      <c r="AC39" s="49">
        <v>8.267100000000001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3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  <c r="O40" s="40">
        <f>[12]Лист1!$N$293</f>
        <v>8761</v>
      </c>
      <c r="P40" s="24">
        <f>[12]Лист1!$M$293</f>
        <v>36.68</v>
      </c>
      <c r="Q40" s="41">
        <f t="shared" ref="Q40" si="17">O40/859.8453</f>
        <v>10.189042145139364</v>
      </c>
      <c r="R40" s="44">
        <f>[12]Лист1!$N$294</f>
        <v>9676</v>
      </c>
      <c r="S40" s="24">
        <f>[13]Лист1!$M$189</f>
        <v>40.51</v>
      </c>
      <c r="T40" s="41">
        <f t="shared" ref="T40" si="18">R40/859.8453</f>
        <v>11.253187055857607</v>
      </c>
      <c r="U40" s="42">
        <f>[11]Лист1!$N$191</f>
        <v>11527</v>
      </c>
      <c r="V40" s="24">
        <f>[12]Лист1!$M$296</f>
        <v>48.92</v>
      </c>
      <c r="W40" s="41">
        <f t="shared" ref="W40" si="19">U40/859.8453</f>
        <v>13.405899875245002</v>
      </c>
      <c r="X40" s="22"/>
      <c r="Y40" s="22"/>
      <c r="Z40" s="22"/>
      <c r="AA40" s="22"/>
      <c r="AB40" s="22"/>
      <c r="AC40" s="49">
        <v>8.6002999999999989</v>
      </c>
      <c r="AD40" s="16">
        <f t="shared" si="0"/>
        <v>0</v>
      </c>
      <c r="AE40" s="17"/>
      <c r="AF40" s="8"/>
      <c r="AG40" s="8"/>
      <c r="AH40" s="8"/>
    </row>
    <row r="41" spans="1:34" x14ac:dyDescent="0.25">
      <c r="A41" s="39">
        <v>31</v>
      </c>
      <c r="B41" s="3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3"/>
      <c r="O41" s="40">
        <f>[12]Лист1!$N$293</f>
        <v>8761</v>
      </c>
      <c r="P41" s="24">
        <f>[12]Лист1!$M$293</f>
        <v>36.68</v>
      </c>
      <c r="Q41" s="41">
        <f t="shared" si="14"/>
        <v>10.189042145139364</v>
      </c>
      <c r="R41" s="44">
        <f>[12]Лист1!$N$294</f>
        <v>9676</v>
      </c>
      <c r="S41" s="24">
        <f>[13]Лист1!$M$189</f>
        <v>40.51</v>
      </c>
      <c r="T41" s="41">
        <f t="shared" si="15"/>
        <v>11.253187055857607</v>
      </c>
      <c r="U41" s="42">
        <f>[11]Лист1!$N$191</f>
        <v>11527</v>
      </c>
      <c r="V41" s="24">
        <f>[12]Лист1!$M$296</f>
        <v>48.92</v>
      </c>
      <c r="W41" s="41">
        <f t="shared" si="16"/>
        <v>13.405899875245002</v>
      </c>
      <c r="X41" s="22"/>
      <c r="Y41" s="22"/>
      <c r="Z41" s="22"/>
      <c r="AA41" s="22"/>
      <c r="AB41" s="22"/>
      <c r="AC41" s="49">
        <v>8.9517000000000007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89" t="s">
        <v>23</v>
      </c>
      <c r="J42" s="90"/>
      <c r="K42" s="37">
        <v>0</v>
      </c>
      <c r="L42" s="87" t="s">
        <v>24</v>
      </c>
      <c r="M42" s="88"/>
      <c r="N42" s="30">
        <v>0</v>
      </c>
      <c r="O42" s="80">
        <f>SUMPRODUCT(O11:O41,AC11:AC41)/SUM(AC11:AC41)</f>
        <v>8486.8143168136939</v>
      </c>
      <c r="P42" s="76">
        <f>SUMPRODUCT(P11:P41,AC11:AC41)/SUM(AC11:AC41)</f>
        <v>35.48584531942781</v>
      </c>
      <c r="Q42" s="76">
        <f>SUMPRODUCT(Q11:Q41,AC11:AC41)/SUM(AC11:AC41)</f>
        <v>9.8705203377142592</v>
      </c>
      <c r="R42" s="76">
        <f>SUMPRODUCT(R11:R41,AC11:AC41)/SUM(AC11:AC41)</f>
        <v>9373.0035502253886</v>
      </c>
      <c r="S42" s="76">
        <f>SUMPRODUCT(S11:S41,AC11:AC41)/SUM(AC11:AC41)</f>
        <v>39.23605782935838</v>
      </c>
      <c r="T42" s="78">
        <f>SUMPRODUCT(T11:T41,AC11:AC41)/SUM(AC11:AC41)</f>
        <v>10.90131844606689</v>
      </c>
      <c r="U42" s="18"/>
      <c r="V42" s="9"/>
      <c r="W42" s="9"/>
      <c r="Y42" s="51" t="s">
        <v>59</v>
      </c>
      <c r="Z42" s="52"/>
      <c r="AA42" s="52"/>
      <c r="AB42" s="53">
        <v>269.47399999999999</v>
      </c>
      <c r="AC42" s="54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2" t="s">
        <v>3</v>
      </c>
      <c r="I43" s="83"/>
      <c r="J43" s="83"/>
      <c r="K43" s="83"/>
      <c r="L43" s="83"/>
      <c r="M43" s="83"/>
      <c r="N43" s="84"/>
      <c r="O43" s="81"/>
      <c r="P43" s="77"/>
      <c r="Q43" s="77"/>
      <c r="R43" s="77"/>
      <c r="S43" s="77"/>
      <c r="T43" s="79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53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 t="s">
        <v>54</v>
      </c>
      <c r="P45" s="19"/>
      <c r="Q45" s="19"/>
      <c r="R45" s="19"/>
      <c r="S45" s="19"/>
      <c r="T45" s="19"/>
      <c r="V45" s="56" t="s">
        <v>62</v>
      </c>
      <c r="W45" s="56"/>
      <c r="X45" s="56"/>
    </row>
    <row r="46" spans="1:34" x14ac:dyDescent="0.25">
      <c r="D46" s="7" t="s">
        <v>5</v>
      </c>
      <c r="O46" s="7" t="s">
        <v>6</v>
      </c>
      <c r="R46" s="7" t="s">
        <v>7</v>
      </c>
      <c r="V46" s="55" t="s">
        <v>8</v>
      </c>
      <c r="W46" s="55"/>
      <c r="X46" s="55"/>
    </row>
    <row r="47" spans="1:34" x14ac:dyDescent="0.25">
      <c r="B47" s="3" t="s">
        <v>57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 t="s">
        <v>61</v>
      </c>
      <c r="P47" s="19"/>
      <c r="Q47" s="19"/>
      <c r="R47" s="19"/>
      <c r="S47" s="19"/>
      <c r="T47" s="19"/>
      <c r="V47" s="56" t="s">
        <v>62</v>
      </c>
      <c r="W47" s="56"/>
      <c r="X47" s="56"/>
    </row>
    <row r="48" spans="1:34" x14ac:dyDescent="0.25">
      <c r="E48" s="7" t="s">
        <v>9</v>
      </c>
      <c r="O48" s="7" t="s">
        <v>6</v>
      </c>
      <c r="R48" s="7" t="s">
        <v>7</v>
      </c>
      <c r="V48" s="55" t="s">
        <v>8</v>
      </c>
      <c r="W48" s="55"/>
      <c r="X48" s="55"/>
    </row>
    <row r="49" spans="2:24" x14ac:dyDescent="0.25">
      <c r="B49" s="3" t="s">
        <v>55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 t="s">
        <v>56</v>
      </c>
      <c r="P49" s="19"/>
      <c r="Q49" s="19"/>
      <c r="R49" s="19"/>
      <c r="S49" s="19"/>
      <c r="T49" s="19"/>
      <c r="V49" s="56" t="s">
        <v>62</v>
      </c>
      <c r="W49" s="56"/>
      <c r="X49" s="56"/>
    </row>
    <row r="50" spans="2:24" x14ac:dyDescent="0.25">
      <c r="E50" s="7" t="s">
        <v>17</v>
      </c>
      <c r="O50" s="7" t="s">
        <v>6</v>
      </c>
      <c r="R50" s="7" t="s">
        <v>7</v>
      </c>
      <c r="V50" s="55" t="s">
        <v>8</v>
      </c>
      <c r="W50" s="55"/>
      <c r="X50" s="55"/>
    </row>
  </sheetData>
  <mergeCells count="49"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Y42:AA42"/>
    <mergeCell ref="AB42:AC42"/>
    <mergeCell ref="V50:X50"/>
    <mergeCell ref="V45:X45"/>
    <mergeCell ref="V46:X46"/>
    <mergeCell ref="V47:X47"/>
    <mergeCell ref="V48:X48"/>
    <mergeCell ref="V49:X49"/>
  </mergeCells>
  <printOptions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2016-12-01T12:10:16Z</cp:lastPrinted>
  <dcterms:created xsi:type="dcterms:W3CDTF">2016-10-07T07:24:19Z</dcterms:created>
  <dcterms:modified xsi:type="dcterms:W3CDTF">2017-01-03T11:16:07Z</dcterms:modified>
</cp:coreProperties>
</file>